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45" windowWidth="11700" windowHeight="8550" activeTab="0"/>
  </bookViews>
  <sheets>
    <sheet name="計算シート" sheetId="1" r:id="rId1"/>
    <sheet name="料金表" sheetId="2" state="hidden" r:id="rId2"/>
  </sheets>
  <definedNames>
    <definedName name="計算期間">'料金表'!$A$35:$A$36</definedName>
    <definedName name="年">#REF!</definedName>
    <definedName name="平成25年">#REF!</definedName>
    <definedName name="平成26年">#REF!</definedName>
  </definedNames>
  <calcPr fullCalcOnLoad="1"/>
</workbook>
</file>

<file path=xl/sharedStrings.xml><?xml version="1.0" encoding="utf-8"?>
<sst xmlns="http://schemas.openxmlformats.org/spreadsheetml/2006/main" count="98" uniqueCount="36">
  <si>
    <t>口径</t>
  </si>
  <si>
    <t>使用水量</t>
  </si>
  <si>
    <t>上水道料金</t>
  </si>
  <si>
    <t>下水道料金</t>
  </si>
  <si>
    <t>～</t>
  </si>
  <si>
    <t>～</t>
  </si>
  <si>
    <t>分</t>
  </si>
  <si>
    <t>用途種別</t>
  </si>
  <si>
    <t>円</t>
  </si>
  <si>
    <t>合計</t>
  </si>
  <si>
    <t>一般用</t>
  </si>
  <si>
    <t>★料金等の問い合わせ先</t>
  </si>
  <si>
    <t>計算期間</t>
  </si>
  <si>
    <t>使用水量
（月割）</t>
  </si>
  <si>
    <t>mm</t>
  </si>
  <si>
    <t>mm</t>
  </si>
  <si>
    <t>m3</t>
  </si>
  <si>
    <r>
      <t>料金を計算する期間・年月を</t>
    </r>
    <r>
      <rPr>
        <b/>
        <sz val="10"/>
        <color indexed="10"/>
        <rFont val="ＭＳ ゴシック"/>
        <family val="3"/>
      </rPr>
      <t>選択</t>
    </r>
    <r>
      <rPr>
        <sz val="10"/>
        <rFont val="ＭＳ ゴシック"/>
        <family val="3"/>
      </rPr>
      <t>してください。</t>
    </r>
  </si>
  <si>
    <t>⇒</t>
  </si>
  <si>
    <t>※ 検針期間の途中で使用開始又は使用停止した場合は、この料金計算結果と異なる場合があります。</t>
  </si>
  <si>
    <r>
      <t>ご使用のメーター口径を</t>
    </r>
    <r>
      <rPr>
        <b/>
        <sz val="10"/>
        <color indexed="10"/>
        <rFont val="ＭＳ ゴシック"/>
        <family val="3"/>
      </rPr>
      <t>選択</t>
    </r>
    <r>
      <rPr>
        <sz val="10"/>
        <rFont val="ＭＳ ゴシック"/>
        <family val="3"/>
      </rPr>
      <t>してください。
検針票にてご確認いただけます。</t>
    </r>
  </si>
  <si>
    <t>←"計算期間"と定義され、「計算期間」を表示するのに使用しています。</t>
  </si>
  <si>
    <t>料金体系が変われば黄色のセルを更新してください。
「口径」は、のセルは、入力規則の固定値を直接変更</t>
  </si>
  <si>
    <t>下水道使用料</t>
  </si>
  <si>
    <t>メーター口径</t>
  </si>
  <si>
    <r>
      <t>ご使用の水量を</t>
    </r>
    <r>
      <rPr>
        <u val="single"/>
        <sz val="10"/>
        <color indexed="10"/>
        <rFont val="ＭＳ ゴシック"/>
        <family val="3"/>
      </rPr>
      <t>整数</t>
    </r>
    <r>
      <rPr>
        <sz val="10"/>
        <rFont val="ＭＳ ゴシック"/>
        <family val="3"/>
      </rPr>
      <t>で</t>
    </r>
    <r>
      <rPr>
        <b/>
        <sz val="10"/>
        <color indexed="10"/>
        <rFont val="ＭＳ ゴシック"/>
        <family val="3"/>
      </rPr>
      <t>入力</t>
    </r>
    <r>
      <rPr>
        <sz val="10"/>
        <rFont val="ＭＳ ゴシック"/>
        <family val="3"/>
      </rPr>
      <t>してください。</t>
    </r>
  </si>
  <si>
    <t xml:space="preserve"> 上水道料金　：生駒市上下水道部総務課
 　　　　　　　0743（79）2800</t>
  </si>
  <si>
    <t>生駒市上下水道部 上下水道料金自動計算</t>
  </si>
  <si>
    <t>消費税</t>
  </si>
  <si>
    <t>下水</t>
  </si>
  <si>
    <t>対象年月</t>
  </si>
  <si>
    <t>計算期間・メーター口径・使用水量を入力してください。</t>
  </si>
  <si>
    <t>令和元年</t>
  </si>
  <si>
    <t>10月</t>
  </si>
  <si>
    <t>～</t>
  </si>
  <si>
    <t xml:space="preserve"> 下水道使用料：生駒市上下水道部下水道課
 　　　　　　　0743（74）1111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</si>
</sst>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mm&quot;"/>
    <numFmt numFmtId="177" formatCode="0&quot;m3&quot;"/>
    <numFmt numFmtId="178" formatCode="0&quot;㎥&quot;"/>
    <numFmt numFmtId="179" formatCode="#,##0&quot;円&quot;"/>
    <numFmt numFmtId="180" formatCode="0&quot;mm&quot;"/>
    <numFmt numFmtId="181" formatCode="&quot;平成&quot;#&quot;年&quot;"/>
    <numFmt numFmtId="182" formatCode="#&quot;月&quot;"/>
    <numFmt numFmtId="183" formatCode="&quot;平&quot;&quot;成&quot;0&quot;年&quot;"/>
    <numFmt numFmtId="184" formatCode="&quot;H&quot;0"/>
    <numFmt numFmtId="185" formatCode="0&quot;月&quot;"/>
    <numFmt numFmtId="186" formatCode="0&quot;円&quot;"/>
    <numFmt numFmtId="187" formatCode="#&quot;月分&quot;"/>
    <numFmt numFmtId="188" formatCode="#,##0_ "/>
    <numFmt numFmtId="189" formatCode="#,##0_);[Red]\(#,##0\)"/>
    <numFmt numFmtId="190" formatCode="##&quot;月&quot;"/>
    <numFmt numFmtId="191" formatCode="#,##0&quot;月&quot;"/>
    <numFmt numFmtId="192" formatCode="0&quot;ヶ月&quot;"/>
    <numFmt numFmtId="193" formatCode="0&quot;ヶ月の上下水道料金（消費税含む）&quot;"/>
    <numFmt numFmtId="194" formatCode="0&quot;ヶ月の上下水道料金（消費税含む。）&quot;"/>
    <numFmt numFmtId="195" formatCode="0&quot;ヶ月の上下水道料金（消費税等を含む）&quot;"/>
  </numFmts>
  <fonts count="51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b/>
      <sz val="16"/>
      <color indexed="12"/>
      <name val="ＭＳ ゴシック"/>
      <family val="3"/>
    </font>
    <font>
      <b/>
      <sz val="10"/>
      <color indexed="10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u val="single"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88" fontId="5" fillId="33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92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188" fontId="5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89" fontId="6" fillId="34" borderId="17" xfId="0" applyNumberFormat="1" applyFont="1" applyFill="1" applyBorder="1" applyAlignment="1" applyProtection="1">
      <alignment vertical="center"/>
      <protection/>
    </xf>
    <xf numFmtId="189" fontId="6" fillId="34" borderId="18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89" fontId="8" fillId="34" borderId="19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3" fontId="6" fillId="34" borderId="17" xfId="0" applyNumberFormat="1" applyFont="1" applyFill="1" applyBorder="1" applyAlignment="1" applyProtection="1">
      <alignment horizontal="right" vertical="center"/>
      <protection hidden="1"/>
    </xf>
    <xf numFmtId="3" fontId="6" fillId="34" borderId="18" xfId="0" applyNumberFormat="1" applyFont="1" applyFill="1" applyBorder="1" applyAlignment="1" applyProtection="1">
      <alignment horizontal="right" vertical="center"/>
      <protection hidden="1"/>
    </xf>
    <xf numFmtId="3" fontId="8" fillId="34" borderId="19" xfId="0" applyNumberFormat="1" applyFont="1" applyFill="1" applyBorder="1" applyAlignment="1" applyProtection="1">
      <alignment horizontal="right" vertical="center"/>
      <protection hidden="1"/>
    </xf>
    <xf numFmtId="192" fontId="2" fillId="0" borderId="10" xfId="0" applyNumberFormat="1" applyFont="1" applyBorder="1" applyAlignment="1">
      <alignment vertical="center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9" fontId="2" fillId="33" borderId="1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177" fontId="2" fillId="35" borderId="23" xfId="0" applyNumberFormat="1" applyFont="1" applyFill="1" applyBorder="1" applyAlignment="1">
      <alignment vertical="center"/>
    </xf>
    <xf numFmtId="179" fontId="2" fillId="34" borderId="23" xfId="0" applyNumberFormat="1" applyFont="1" applyFill="1" applyBorder="1" applyAlignment="1">
      <alignment vertical="center"/>
    </xf>
    <xf numFmtId="177" fontId="2" fillId="35" borderId="24" xfId="0" applyNumberFormat="1" applyFont="1" applyFill="1" applyBorder="1" applyAlignment="1">
      <alignment vertical="center"/>
    </xf>
    <xf numFmtId="179" fontId="2" fillId="34" borderId="25" xfId="0" applyNumberFormat="1" applyFont="1" applyFill="1" applyBorder="1" applyAlignment="1">
      <alignment vertical="center"/>
    </xf>
    <xf numFmtId="181" fontId="5" fillId="0" borderId="26" xfId="0" applyNumberFormat="1" applyFont="1" applyFill="1" applyBorder="1" applyAlignment="1" applyProtection="1">
      <alignment horizontal="right" vertical="center"/>
      <protection/>
    </xf>
    <xf numFmtId="182" fontId="5" fillId="0" borderId="27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195" fontId="4" fillId="0" borderId="30" xfId="0" applyNumberFormat="1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RowColHeaders="0" tabSelected="1" showOutlineSymbols="0" zoomScalePageLayoutView="0" workbookViewId="0" topLeftCell="A1">
      <selection activeCell="C9" sqref="C9"/>
    </sheetView>
  </sheetViews>
  <sheetFormatPr defaultColWidth="12.796875" defaultRowHeight="26.25" customHeight="1"/>
  <cols>
    <col min="1" max="1" width="5" style="10" customWidth="1"/>
    <col min="2" max="2" width="14.59765625" style="10" customWidth="1"/>
    <col min="3" max="3" width="16.8984375" style="13" customWidth="1"/>
    <col min="4" max="4" width="5" style="12" customWidth="1"/>
    <col min="5" max="5" width="3.3984375" style="10" customWidth="1"/>
    <col min="6" max="6" width="14.59765625" style="10" customWidth="1"/>
    <col min="7" max="7" width="16.8984375" style="11" customWidth="1"/>
    <col min="8" max="8" width="5" style="12" customWidth="1"/>
    <col min="9" max="9" width="3.3984375" style="12" customWidth="1"/>
    <col min="10" max="10" width="5" style="10" customWidth="1"/>
    <col min="11" max="16384" width="12.69921875" style="10" customWidth="1"/>
  </cols>
  <sheetData>
    <row r="1" ht="26.25" customHeight="1">
      <c r="A1" s="16" t="s">
        <v>27</v>
      </c>
    </row>
    <row r="2" spans="2:10" ht="22.5" customHeight="1">
      <c r="B2" s="17"/>
      <c r="F2" s="14"/>
      <c r="H2" s="50"/>
      <c r="I2" s="50"/>
      <c r="J2" s="50"/>
    </row>
    <row r="3" spans="2:9" ht="21" customHeight="1">
      <c r="B3" s="67" t="s">
        <v>31</v>
      </c>
      <c r="C3" s="67"/>
      <c r="D3" s="67"/>
      <c r="E3" s="67"/>
      <c r="F3" s="67"/>
      <c r="G3" s="67"/>
      <c r="H3" s="67"/>
      <c r="I3" s="67"/>
    </row>
    <row r="4" spans="2:9" s="19" customFormat="1" ht="22.5" customHeight="1">
      <c r="B4" s="7"/>
      <c r="C4" s="7"/>
      <c r="D4" s="18"/>
      <c r="E4" s="7"/>
      <c r="F4" s="7"/>
      <c r="G4" s="8"/>
      <c r="H4" s="9"/>
      <c r="I4" s="9"/>
    </row>
    <row r="5" spans="2:9" ht="26.25" customHeight="1">
      <c r="B5" s="20" t="s">
        <v>30</v>
      </c>
      <c r="C5" s="58" t="s">
        <v>32</v>
      </c>
      <c r="D5" s="59" t="s">
        <v>33</v>
      </c>
      <c r="E5" s="14" t="s">
        <v>6</v>
      </c>
      <c r="F5" s="13" t="s">
        <v>34</v>
      </c>
      <c r="G5" s="61"/>
      <c r="H5" s="62"/>
      <c r="I5" s="14"/>
    </row>
    <row r="6" spans="2:5" ht="22.5" customHeight="1">
      <c r="B6" s="24"/>
      <c r="C6" s="14"/>
      <c r="D6" s="25"/>
      <c r="E6" s="14"/>
    </row>
    <row r="7" spans="2:5" ht="26.25" customHeight="1">
      <c r="B7" s="24" t="s">
        <v>7</v>
      </c>
      <c r="C7" s="26" t="s">
        <v>10</v>
      </c>
      <c r="D7" s="25"/>
      <c r="E7" s="14"/>
    </row>
    <row r="8" spans="2:12" ht="22.5" customHeight="1">
      <c r="B8" s="24"/>
      <c r="C8" s="14"/>
      <c r="D8" s="25"/>
      <c r="E8" s="14"/>
      <c r="F8" s="12"/>
      <c r="J8" s="11"/>
      <c r="K8" s="12"/>
      <c r="L8" s="12"/>
    </row>
    <row r="9" spans="2:10" ht="26.25" customHeight="1">
      <c r="B9" s="20" t="s">
        <v>12</v>
      </c>
      <c r="C9" s="15"/>
      <c r="D9" s="21" t="s">
        <v>6</v>
      </c>
      <c r="E9" s="7"/>
      <c r="F9" s="68" t="s">
        <v>17</v>
      </c>
      <c r="G9" s="68"/>
      <c r="H9" s="68"/>
      <c r="I9" s="68"/>
      <c r="J9" s="68"/>
    </row>
    <row r="10" spans="2:4" ht="22.5" customHeight="1">
      <c r="B10" s="22"/>
      <c r="C10" s="23"/>
      <c r="D10" s="9"/>
    </row>
    <row r="11" spans="2:10" ht="26.25" customHeight="1">
      <c r="B11" s="20" t="s">
        <v>24</v>
      </c>
      <c r="C11" s="6"/>
      <c r="D11" s="25" t="s">
        <v>15</v>
      </c>
      <c r="E11" s="14"/>
      <c r="F11" s="68" t="s">
        <v>20</v>
      </c>
      <c r="G11" s="68"/>
      <c r="H11" s="68"/>
      <c r="I11" s="68"/>
      <c r="J11" s="68"/>
    </row>
    <row r="12" spans="2:12" ht="22.5" customHeight="1">
      <c r="B12" s="20"/>
      <c r="C12" s="27"/>
      <c r="D12" s="25"/>
      <c r="E12" s="14"/>
      <c r="F12" s="12"/>
      <c r="G12" s="28"/>
      <c r="H12" s="25"/>
      <c r="J12" s="11"/>
      <c r="K12" s="11"/>
      <c r="L12" s="11"/>
    </row>
    <row r="13" spans="2:10" ht="26.25" customHeight="1">
      <c r="B13" s="20" t="s">
        <v>1</v>
      </c>
      <c r="C13" s="6"/>
      <c r="D13" s="25" t="s">
        <v>16</v>
      </c>
      <c r="E13" s="14"/>
      <c r="F13" s="69" t="s">
        <v>25</v>
      </c>
      <c r="G13" s="69"/>
      <c r="H13" s="69"/>
      <c r="I13" s="69"/>
      <c r="J13" s="69"/>
    </row>
    <row r="14" spans="2:12" ht="22.5" customHeight="1">
      <c r="B14" s="24"/>
      <c r="C14" s="14"/>
      <c r="D14" s="25"/>
      <c r="E14" s="14"/>
      <c r="G14" s="22"/>
      <c r="H14" s="25"/>
      <c r="J14" s="11"/>
      <c r="K14" s="12"/>
      <c r="L14" s="12"/>
    </row>
    <row r="15" spans="2:9" ht="22.5" customHeight="1" thickBot="1">
      <c r="B15" s="66">
        <f>IF(C9=0,"",C9)</f>
      </c>
      <c r="C15" s="66"/>
      <c r="D15" s="66"/>
      <c r="E15" s="14"/>
      <c r="F15" s="29" t="s">
        <v>11</v>
      </c>
      <c r="H15" s="29"/>
      <c r="I15" s="29"/>
    </row>
    <row r="16" spans="2:9" ht="26.25" customHeight="1">
      <c r="B16" s="52" t="s">
        <v>2</v>
      </c>
      <c r="C16" s="43">
        <f>C24+G24</f>
        <v>0</v>
      </c>
      <c r="D16" s="31" t="s">
        <v>8</v>
      </c>
      <c r="E16" s="42" t="s">
        <v>18</v>
      </c>
      <c r="F16" s="63" t="s">
        <v>26</v>
      </c>
      <c r="G16" s="64"/>
      <c r="H16" s="64"/>
      <c r="I16" s="65"/>
    </row>
    <row r="17" spans="2:9" ht="26.25" customHeight="1" thickBot="1">
      <c r="B17" s="53" t="s">
        <v>23</v>
      </c>
      <c r="C17" s="44">
        <f>C25+G25</f>
        <v>0</v>
      </c>
      <c r="D17" s="33" t="s">
        <v>8</v>
      </c>
      <c r="E17" s="42" t="s">
        <v>18</v>
      </c>
      <c r="F17" s="63" t="s">
        <v>35</v>
      </c>
      <c r="G17" s="64"/>
      <c r="H17" s="64"/>
      <c r="I17" s="65"/>
    </row>
    <row r="18" spans="2:9" ht="26.25" customHeight="1" thickBot="1" thickTop="1">
      <c r="B18" s="51" t="s">
        <v>9</v>
      </c>
      <c r="C18" s="45">
        <f>C16+C17</f>
        <v>0</v>
      </c>
      <c r="D18" s="35" t="s">
        <v>8</v>
      </c>
      <c r="G18" s="10"/>
      <c r="H18" s="10"/>
      <c r="I18" s="10"/>
    </row>
    <row r="19" spans="2:9" ht="17.25">
      <c r="B19" s="18" t="s">
        <v>19</v>
      </c>
      <c r="C19" s="24"/>
      <c r="D19" s="25"/>
      <c r="E19" s="14"/>
      <c r="H19" s="29"/>
      <c r="I19" s="29"/>
    </row>
    <row r="20" spans="2:9" ht="17.25" hidden="1">
      <c r="B20" s="20" t="s">
        <v>0</v>
      </c>
      <c r="C20" s="24"/>
      <c r="D20" s="25"/>
      <c r="E20" s="14"/>
      <c r="G20" s="36">
        <f>IF(C9=1,0,C11)</f>
        <v>0</v>
      </c>
      <c r="H20" s="29" t="s">
        <v>14</v>
      </c>
      <c r="I20" s="29"/>
    </row>
    <row r="21" spans="2:9" ht="17.25" hidden="1">
      <c r="B21" s="18"/>
      <c r="C21" s="24"/>
      <c r="D21" s="25"/>
      <c r="E21" s="14"/>
      <c r="H21" s="29"/>
      <c r="I21" s="29"/>
    </row>
    <row r="22" spans="2:8" ht="24" hidden="1">
      <c r="B22" s="37" t="s">
        <v>13</v>
      </c>
      <c r="C22" s="36">
        <f>IF(C9=1,C13,IF(MOD(C13,2)=0,C13/2,ROUNDDOWN(C13/2,0)))</f>
        <v>0</v>
      </c>
      <c r="D22" s="25"/>
      <c r="E22" s="14"/>
      <c r="G22" s="36">
        <f>C13-C22</f>
        <v>0</v>
      </c>
      <c r="H22" s="25"/>
    </row>
    <row r="23" spans="2:9" ht="18" hidden="1" thickBot="1">
      <c r="B23" s="18"/>
      <c r="C23" s="24"/>
      <c r="D23" s="25"/>
      <c r="E23" s="14"/>
      <c r="H23" s="29"/>
      <c r="I23" s="29"/>
    </row>
    <row r="24" spans="2:8" ht="17.25" hidden="1">
      <c r="B24" s="30" t="s">
        <v>2</v>
      </c>
      <c r="C24" s="38">
        <f>IF(C11='料金表'!A1,'料金表'!D2,IF(C11='料金表'!F1,'料金表'!I2,IF(C11='料金表'!K1,'料金表'!N2,IF(C11='料金表'!A11,'料金表'!D12,IF(C11='料金表'!F11,'料金表'!I12,IF(C11='料金表'!K11,'料金表'!N12,IF(C11='料金表'!A21,'料金表'!D22,IF(C11='料金表'!F21,'料金表'!I22,))))))))</f>
        <v>0</v>
      </c>
      <c r="D24" s="31" t="s">
        <v>8</v>
      </c>
      <c r="E24" s="14"/>
      <c r="F24" s="30" t="s">
        <v>2</v>
      </c>
      <c r="G24" s="38">
        <f>IF(G20='料金表'!A1,'料金表'!D3,IF(G20='料金表'!F1,'料金表'!I3,IF(G20='料金表'!K1,'料金表'!N3,IF(G20='料金表'!A11,'料金表'!D13,IF(G20='料金表'!F11,'料金表'!I13,IF(G20='料金表'!K11,'料金表'!N13,IF(G20='料金表'!A21,'料金表'!D23,IF(G20='料金表'!F21,'料金表'!I23,))))))))</f>
        <v>0</v>
      </c>
      <c r="H24" s="31" t="s">
        <v>8</v>
      </c>
    </row>
    <row r="25" spans="2:9" ht="18" hidden="1" thickBot="1">
      <c r="B25" s="32" t="s">
        <v>3</v>
      </c>
      <c r="C25" s="39">
        <f>ROUNDDOWN(C22*'料金表'!A32*'料金表'!A39,0)</f>
        <v>0</v>
      </c>
      <c r="D25" s="33" t="s">
        <v>8</v>
      </c>
      <c r="E25" s="40"/>
      <c r="F25" s="32" t="s">
        <v>3</v>
      </c>
      <c r="G25" s="39">
        <f>IF(ISERROR(I25),0,ROUNDDOWN(G22*'料金表'!A32*'料金表'!A39,0))</f>
        <v>0</v>
      </c>
      <c r="H25" s="33" t="s">
        <v>8</v>
      </c>
      <c r="I25" s="40"/>
    </row>
    <row r="26" spans="2:8" ht="18.75" hidden="1" thickBot="1" thickTop="1">
      <c r="B26" s="34" t="s">
        <v>9</v>
      </c>
      <c r="C26" s="41">
        <f>C24+C25</f>
        <v>0</v>
      </c>
      <c r="D26" s="35" t="s">
        <v>8</v>
      </c>
      <c r="E26" s="14"/>
      <c r="F26" s="34" t="s">
        <v>9</v>
      </c>
      <c r="G26" s="41">
        <f>G24+G25</f>
        <v>0</v>
      </c>
      <c r="H26" s="35" t="s">
        <v>8</v>
      </c>
    </row>
    <row r="27" spans="2:3" ht="17.25" hidden="1">
      <c r="B27" s="17"/>
      <c r="C27" s="42"/>
    </row>
    <row r="28" spans="3:7" ht="26.25" customHeight="1">
      <c r="C28" s="10"/>
      <c r="G28" s="10"/>
    </row>
    <row r="29" spans="3:9" ht="26.25" customHeight="1">
      <c r="C29" s="10"/>
      <c r="G29" s="10"/>
      <c r="H29" s="10"/>
      <c r="I29" s="10"/>
    </row>
    <row r="30" spans="3:9" ht="26.25" customHeight="1">
      <c r="C30" s="10"/>
      <c r="G30" s="10"/>
      <c r="H30" s="10"/>
      <c r="I30" s="10"/>
    </row>
  </sheetData>
  <sheetProtection password="DAD7" sheet="1" selectLockedCells="1"/>
  <mergeCells count="7">
    <mergeCell ref="F16:I16"/>
    <mergeCell ref="F17:I17"/>
    <mergeCell ref="B15:D15"/>
    <mergeCell ref="B3:I3"/>
    <mergeCell ref="F9:J9"/>
    <mergeCell ref="F11:J11"/>
    <mergeCell ref="F13:J13"/>
  </mergeCells>
  <dataValidations count="3">
    <dataValidation type="list" allowBlank="1" showInputMessage="1" showErrorMessage="1" sqref="C11">
      <formula1>"13,20,25,40,50,75,100,150"</formula1>
    </dataValidation>
    <dataValidation type="whole" operator="greaterThanOrEqual" allowBlank="1" showInputMessage="1" showErrorMessage="1" errorTitle="入力時のご注意" error="水量は整数で入力してください" sqref="C13">
      <formula1>0</formula1>
    </dataValidation>
    <dataValidation type="list" allowBlank="1" showInputMessage="1" showErrorMessage="1" sqref="C9">
      <formula1>INDIRECT("計算期間")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22">
      <selection activeCell="A39" sqref="A39"/>
    </sheetView>
  </sheetViews>
  <sheetFormatPr defaultColWidth="4.796875" defaultRowHeight="14.25"/>
  <cols>
    <col min="1" max="1" width="4.69921875" style="1" customWidth="1"/>
    <col min="2" max="2" width="2.5" style="2" customWidth="1"/>
    <col min="3" max="3" width="4.69921875" style="1" customWidth="1"/>
    <col min="4" max="4" width="7.5" style="1" customWidth="1"/>
    <col min="5" max="6" width="4.69921875" style="1" customWidth="1"/>
    <col min="7" max="7" width="2.5" style="2" customWidth="1"/>
    <col min="8" max="8" width="4.69921875" style="1" customWidth="1"/>
    <col min="9" max="9" width="7.5" style="1" customWidth="1"/>
    <col min="10" max="11" width="4.69921875" style="1" customWidth="1"/>
    <col min="12" max="12" width="2.5" style="2" customWidth="1"/>
    <col min="13" max="13" width="4.69921875" style="1" customWidth="1"/>
    <col min="14" max="14" width="7.5" style="1" customWidth="1"/>
    <col min="15" max="16" width="4.69921875" style="1" customWidth="1"/>
    <col min="17" max="17" width="4.69921875" style="2" customWidth="1"/>
    <col min="18" max="18" width="4.69921875" style="1" customWidth="1"/>
    <col min="19" max="19" width="7.5" style="1" customWidth="1"/>
    <col min="20" max="21" width="4.69921875" style="1" customWidth="1"/>
    <col min="22" max="22" width="4.69921875" style="2" customWidth="1"/>
    <col min="23" max="23" width="4.69921875" style="1" customWidth="1"/>
    <col min="24" max="24" width="7.5" style="1" customWidth="1"/>
    <col min="25" max="26" width="4.69921875" style="1" customWidth="1"/>
    <col min="27" max="27" width="4.69921875" style="2" customWidth="1"/>
    <col min="28" max="28" width="4.69921875" style="1" customWidth="1"/>
    <col min="29" max="29" width="7.5" style="1" customWidth="1"/>
    <col min="30" max="31" width="4.69921875" style="1" customWidth="1"/>
    <col min="32" max="32" width="4.69921875" style="2" customWidth="1"/>
    <col min="33" max="33" width="4.69921875" style="1" customWidth="1"/>
    <col min="34" max="34" width="7.5" style="1" customWidth="1"/>
    <col min="35" max="36" width="4.69921875" style="1" customWidth="1"/>
    <col min="37" max="37" width="4.69921875" style="2" customWidth="1"/>
    <col min="38" max="38" width="4.69921875" style="1" customWidth="1"/>
    <col min="39" max="39" width="7.5" style="1" customWidth="1"/>
    <col min="40" max="16384" width="4.69921875" style="1" customWidth="1"/>
  </cols>
  <sheetData>
    <row r="1" spans="1:37" ht="12" thickBot="1">
      <c r="A1" s="5">
        <v>13</v>
      </c>
      <c r="F1" s="5">
        <v>20</v>
      </c>
      <c r="K1" s="5">
        <v>25</v>
      </c>
      <c r="Q1" s="1"/>
      <c r="V1" s="1"/>
      <c r="AA1" s="1"/>
      <c r="AF1" s="1"/>
      <c r="AK1" s="1"/>
    </row>
    <row r="2" spans="3:14" ht="12" thickBot="1">
      <c r="C2" s="56">
        <f>'計算シート'!C22</f>
        <v>0</v>
      </c>
      <c r="D2" s="57">
        <f>ROUNDDOWN(IF(ISBLANK(C2),,IF(C2&lt;=C4,D4,IF(C2&lt;=C5,D4+D5*(C2-C4),IF(C2&lt;=C6,D4+D5*(C5-A5+1)+D6*(C2-A6+1),IF(C2&lt;=C7,D4+D5*(C5-A5+1)+D6*(C6-A6+1)+D7*(C2-A7+1),IF(C2&lt;=C8,D4+D5*(C5-A5+1)+D6*(C6-A6+1)+D7*(C7-A7+1)+D8*(C2-A8+1),IF(C2&gt;=A9,D4+D5*(C5-A5+1)+D6*(C6-A6+1)+D7*(C7-A7+1)+D8*(C8-A8+1)+D9*(C2-A9+1))))))))*A39,0)</f>
        <v>924</v>
      </c>
      <c r="H2" s="56">
        <f>'計算シート'!C22</f>
        <v>0</v>
      </c>
      <c r="I2" s="57">
        <f>ROUNDDOWN(IF(ISBLANK(H2),,IF(H2&lt;=H4,I4,IF(H2&lt;=H5,I4+I5*(H2-H4),IF(H2&lt;=H6,I4+I5*(H5-F5+1)+I6*(H2-F6+1),IF(H2&lt;=H7,I4+I5*(H5-F5+1)+I6*(H6-F6+1)+I7*(H2-F7+1),IF(H2&lt;=H8,I4+I5*(H5-F5+1)+I6*(H6-F6+1)+I7*(H7-F7+1)+I8*(H2-F8+1),IF(H2&gt;=F9,I4+I5*(H5-F5+1)+I6*(H6-F6+1)+I7*(H7-F7+1)+I8*(H8-F8+1)+I9*(H2-F9+1))))))))*A39,0)</f>
        <v>1364</v>
      </c>
      <c r="M2" s="56">
        <f>'計算シート'!C22</f>
        <v>0</v>
      </c>
      <c r="N2" s="57">
        <f>ROUNDDOWN(IF(ISBLANK(M2),,IF(M2&lt;=M4,N4,IF(M2&lt;=M5,N4+N5*(M2-M4),IF(M2&lt;=M6,N4+N5*(M5-K5+1)+N6*(M2-K6+1),IF(M2&lt;=M7,N4+N5*(M5-K5+1)+N6*(M6-K6+1)+N7*(M2-K7+1),IF(M2&lt;=M8,N4+N5*(M5-K5+1)+N6*(M6-K6+1)+N7*(M7-K7+1)+N8*(M2-K8+1),IF(M2&gt;=K9,N4+N5*(M5-K5+1)+N6*(M6-K6+1)+N7*(M7-K7+1)+N8*(M8-K8+1)+N9*(M2-K9+1))))))))*A39,0)</f>
        <v>2068</v>
      </c>
    </row>
    <row r="3" spans="3:14" ht="11.25">
      <c r="C3" s="54">
        <f>'計算シート'!G22</f>
        <v>0</v>
      </c>
      <c r="D3" s="55">
        <f>ROUNDDOWN(IF(ISBLANK(C3),,IF(C3&lt;=C4,D4,IF(C3&lt;=C5,D4+D5*(C3-C4),IF(C3&lt;=C6,D4+D5*(C5-A5+1)+D6*(C3-A6+1),IF(C3&lt;=C7,D4+D5*(C5-A5+1)+D6*(C6-A6+1)+D7*(C3-A7+1),IF(C3&lt;=C8,D4+D5*(C5-A5+1)+D6*(C6-A6+1)+D7*(C7-A7+1)+D8*(C3-A8+1),IF(C3&gt;=A9,D4+D5*(C5-A5+1)+D6*(C6-A6+1)+D7*(C7-A7+1)+D8*(C8-A8+1)+D9*(C3-A9+1))))))))*A39,0)</f>
        <v>924</v>
      </c>
      <c r="H3" s="54">
        <f>'計算シート'!G22</f>
        <v>0</v>
      </c>
      <c r="I3" s="55">
        <f>ROUNDDOWN(IF(ISBLANK(H3),,IF(H3&lt;=H4,I4,IF(H3&lt;=H5,I4+I5*(H3-H4),IF(H3&lt;=H6,I4+I5*(H5-F5+1)+I6*(H3-F6+1),IF(H3&lt;=H7,I4+I5*(H5-F5+1)+I6*(H6-F6+1)+I7*(H3-F7+1),IF(H3&lt;=H8,I4+I5*(H5-F5+1)+I6*(H6-F6+1)+I7*(H7-F7+1)+I8*(H3-F8+1),IF(H3&gt;=F9,I4+I5*(H5-F5+1)+I6*(H6-F6+1)+I7*(H7-F7+1)+I8*(H8-F8+1)+I9*(H3-F9+1))))))))*A39,0)</f>
        <v>1364</v>
      </c>
      <c r="M3" s="54">
        <f>'計算シート'!G22</f>
        <v>0</v>
      </c>
      <c r="N3" s="55">
        <f>ROUNDDOWN(IF(ISBLANK(M3),,IF(M3&lt;=M4,N4,IF(M3&lt;=M5,N4+N5*(M3-M4),IF(M3&lt;=M6,N4+N5*(M5-K5+1)+N6*(M3-K6+1),IF(M3&lt;=M7,N4+N5*(M5-K5+1)+N6*(M6-K6+1)+N7*(M3-K7+1),IF(M3&lt;=M8,N4+N5*(M5-K5+1)+N6*(M6-K6+1)+N7*(M7-K7+1)+N8*(M3-K8+1),IF(M3&gt;=K9,N4+N5*(M5-K5+1)+N6*(M6-K6+1)+N7*(M7-K7+1)+N8*(M8-K8+1)+N9*(M3-K9+1))))))))*A39,0)</f>
        <v>2068</v>
      </c>
    </row>
    <row r="4" spans="1:37" ht="11.25">
      <c r="A4" s="47">
        <v>0</v>
      </c>
      <c r="B4" s="4" t="s">
        <v>4</v>
      </c>
      <c r="C4" s="47">
        <v>8</v>
      </c>
      <c r="D4" s="48">
        <v>840</v>
      </c>
      <c r="F4" s="47">
        <v>0</v>
      </c>
      <c r="G4" s="4" t="s">
        <v>5</v>
      </c>
      <c r="H4" s="47">
        <v>8</v>
      </c>
      <c r="I4" s="48">
        <v>1240</v>
      </c>
      <c r="K4" s="47">
        <v>0</v>
      </c>
      <c r="L4" s="4" t="s">
        <v>5</v>
      </c>
      <c r="M4" s="47">
        <v>8</v>
      </c>
      <c r="N4" s="48">
        <v>1880</v>
      </c>
      <c r="Q4" s="1"/>
      <c r="V4" s="1"/>
      <c r="AA4" s="1"/>
      <c r="AF4" s="1"/>
      <c r="AK4" s="1"/>
    </row>
    <row r="5" spans="1:37" ht="11.25">
      <c r="A5" s="47">
        <v>9</v>
      </c>
      <c r="B5" s="4" t="s">
        <v>4</v>
      </c>
      <c r="C5" s="47">
        <v>20</v>
      </c>
      <c r="D5" s="48">
        <v>173</v>
      </c>
      <c r="F5" s="47">
        <v>9</v>
      </c>
      <c r="G5" s="4" t="s">
        <v>5</v>
      </c>
      <c r="H5" s="47">
        <v>20</v>
      </c>
      <c r="I5" s="48">
        <v>173</v>
      </c>
      <c r="K5" s="47">
        <v>9</v>
      </c>
      <c r="L5" s="4" t="s">
        <v>5</v>
      </c>
      <c r="M5" s="47">
        <v>20</v>
      </c>
      <c r="N5" s="48">
        <v>173</v>
      </c>
      <c r="Q5" s="1"/>
      <c r="V5" s="1"/>
      <c r="AA5" s="1"/>
      <c r="AF5" s="1"/>
      <c r="AK5" s="1"/>
    </row>
    <row r="6" spans="1:37" ht="11.25">
      <c r="A6" s="47">
        <v>21</v>
      </c>
      <c r="B6" s="4" t="s">
        <v>4</v>
      </c>
      <c r="C6" s="47">
        <v>50</v>
      </c>
      <c r="D6" s="48">
        <v>198</v>
      </c>
      <c r="F6" s="47">
        <v>21</v>
      </c>
      <c r="G6" s="4" t="s">
        <v>5</v>
      </c>
      <c r="H6" s="47">
        <v>50</v>
      </c>
      <c r="I6" s="48">
        <v>198</v>
      </c>
      <c r="K6" s="47">
        <v>21</v>
      </c>
      <c r="L6" s="4" t="s">
        <v>5</v>
      </c>
      <c r="M6" s="47">
        <v>50</v>
      </c>
      <c r="N6" s="48">
        <v>198</v>
      </c>
      <c r="Q6" s="1"/>
      <c r="V6" s="1"/>
      <c r="AA6" s="1"/>
      <c r="AF6" s="1"/>
      <c r="AK6" s="1"/>
    </row>
    <row r="7" spans="1:37" ht="11.25">
      <c r="A7" s="47">
        <v>51</v>
      </c>
      <c r="B7" s="4" t="s">
        <v>4</v>
      </c>
      <c r="C7" s="47">
        <v>100</v>
      </c>
      <c r="D7" s="48">
        <v>273</v>
      </c>
      <c r="F7" s="47">
        <v>51</v>
      </c>
      <c r="G7" s="4" t="s">
        <v>5</v>
      </c>
      <c r="H7" s="47">
        <v>100</v>
      </c>
      <c r="I7" s="48">
        <v>273</v>
      </c>
      <c r="K7" s="47">
        <v>51</v>
      </c>
      <c r="L7" s="4" t="s">
        <v>5</v>
      </c>
      <c r="M7" s="47">
        <v>100</v>
      </c>
      <c r="N7" s="48">
        <v>273</v>
      </c>
      <c r="Q7" s="1"/>
      <c r="V7" s="1"/>
      <c r="AA7" s="1"/>
      <c r="AF7" s="1"/>
      <c r="AK7" s="1"/>
    </row>
    <row r="8" spans="1:37" ht="11.25">
      <c r="A8" s="47">
        <v>101</v>
      </c>
      <c r="B8" s="4" t="s">
        <v>4</v>
      </c>
      <c r="C8" s="47">
        <v>500</v>
      </c>
      <c r="D8" s="48">
        <v>333</v>
      </c>
      <c r="F8" s="47">
        <v>101</v>
      </c>
      <c r="G8" s="4" t="s">
        <v>5</v>
      </c>
      <c r="H8" s="47">
        <v>500</v>
      </c>
      <c r="I8" s="48">
        <v>333</v>
      </c>
      <c r="K8" s="47">
        <v>101</v>
      </c>
      <c r="L8" s="4" t="s">
        <v>5</v>
      </c>
      <c r="M8" s="47">
        <v>500</v>
      </c>
      <c r="N8" s="48">
        <v>333</v>
      </c>
      <c r="Q8" s="1"/>
      <c r="V8" s="1"/>
      <c r="AA8" s="1"/>
      <c r="AF8" s="1"/>
      <c r="AK8" s="1"/>
    </row>
    <row r="9" spans="1:37" ht="11.25">
      <c r="A9" s="47">
        <v>501</v>
      </c>
      <c r="B9" s="4" t="s">
        <v>4</v>
      </c>
      <c r="C9" s="47"/>
      <c r="D9" s="48">
        <v>373</v>
      </c>
      <c r="F9" s="47">
        <v>501</v>
      </c>
      <c r="G9" s="4" t="s">
        <v>5</v>
      </c>
      <c r="H9" s="47"/>
      <c r="I9" s="48">
        <v>373</v>
      </c>
      <c r="K9" s="47">
        <v>501</v>
      </c>
      <c r="L9" s="4" t="s">
        <v>5</v>
      </c>
      <c r="M9" s="47"/>
      <c r="N9" s="48">
        <v>373</v>
      </c>
      <c r="Q9" s="1"/>
      <c r="V9" s="1"/>
      <c r="AA9" s="1"/>
      <c r="AF9" s="1"/>
      <c r="AK9" s="1"/>
    </row>
    <row r="11" spans="1:11" ht="12" thickBot="1">
      <c r="A11" s="5">
        <v>40</v>
      </c>
      <c r="F11" s="5">
        <v>50</v>
      </c>
      <c r="K11" s="5">
        <v>75</v>
      </c>
    </row>
    <row r="12" spans="3:37" ht="12.75" customHeight="1" thickBot="1">
      <c r="C12" s="56">
        <f>'計算シート'!C22</f>
        <v>0</v>
      </c>
      <c r="D12" s="57">
        <f>ROUNDDOWN(IF(ISBLANK(C12),,IF(C12&lt;=C14,D14,IF(C12&lt;=C15,D14+D15*(C12-C14),IF(C12&lt;=C16,D14+D15*(C15-A15+1)+D16*(C12-A16+1),IF(C12&lt;=C17,D14+D15*(C15-A15+1)+D16*(C16-A16+1)+D17*(C12-A17+1),IF(C12&lt;=C18,D14+D15*(C15-A15+1)+D16*(C16-A16+1)+D17*(C17-A17+1)+D18*(C12-A18+1),IF(C12&gt;=A19,D14+D15*(C15-A15+1)+D16*(C16-A16+1)+D17*(C17-A17+1)+D18*(C18-A18+1)+D19*(C12-A19+1))))))))*A39,0)</f>
        <v>5478</v>
      </c>
      <c r="H12" s="56">
        <f>'計算シート'!C22</f>
        <v>0</v>
      </c>
      <c r="I12" s="57">
        <f>ROUNDDOWN(IF(ISBLANK(H12),,IF(H12&lt;=H14,I14,IF(H12&lt;=H15,I14+I15*(H12-H14),IF(H12&lt;=H16,I14+I15*(H15-F15+1)+I16*(H12-F16+1),IF(H12&lt;=H17,I14+I15*(H15-F15+1)+I16*(H16-F16+1)+I17*(H12-F17+1),IF(H12&lt;=H18,I14+I15*(H15-F15+1)+I16*(H16-F16+1)+I17*(H17-F17+1)+I18*(H12-F18+1),IF(H12&gt;=F19,I14+I15*(H15-F15+1)+I16*(H16-F16+1)+I17*(H17-F17+1)+I18*(H18-F18+1)+I19*(H12-F19+1))))))))*A39,0)</f>
        <v>10208</v>
      </c>
      <c r="M12" s="56">
        <f>'計算シート'!C22</f>
        <v>0</v>
      </c>
      <c r="N12" s="57">
        <f>ROUNDDOWN(IF(ISBLANK(M12),,IF(M12&lt;=M14,N14,IF(M12&lt;=M15,N14+N15*(M12-M14),IF(M12&lt;=M16,N14+N15*(M15-K15+1)+N16*(M12-K16+1),IF(M12&lt;=M17,N14+N15*(M15-K15+1)+N16*(M16-K16+1)+N17*(M12-K17+1),IF(M12&lt;=M18,N14+N15*(M15-K15+1)+N16*(M16-K16+1)+N17*(M17-K17+1)+N18*(M12-K18+1),IF(M12&gt;=K19,N14+N15*(M15-K15+1)+N16*(M16-K16+1)+N17*(M17-K17+1)+N18*(M18-K18+1)+N19*(M12-K19+1))))))))*A39,0)</f>
        <v>17138</v>
      </c>
      <c r="Q12" s="3"/>
      <c r="V12" s="3"/>
      <c r="AA12" s="3"/>
      <c r="AF12" s="3"/>
      <c r="AK12" s="3"/>
    </row>
    <row r="13" spans="3:37" ht="12.75" customHeight="1">
      <c r="C13" s="54">
        <f>'計算シート'!G22</f>
        <v>0</v>
      </c>
      <c r="D13" s="55">
        <f>ROUNDDOWN(IF(ISBLANK(C13),,IF(C13&lt;=C14,D14,IF(C13&lt;=C15,D14+D15*(C13-C14),IF(C13&lt;=C16,D14+D15*(C15-A15+1)+D16*(C13-A16+1),IF(C13&lt;=C17,D14+D15*(C15-A15+1)+D16*(C16-A16+1)+D17*(C13-A17+1),IF(C13&lt;=C18,D14+D15*(C15-A15+1)+D16*(C16-A16+1)+D17*(C17-A17+1)+D18*(C13-A18+1),IF(C13&gt;=A19,D14+D15*(C15-A15+1)+D16*(C16-A16+1)+D17*(C17-A17+1)+D18*(C18-A18+1)+D19*(C13-A19+1))))))))*A39,0)</f>
        <v>5478</v>
      </c>
      <c r="H13" s="54">
        <f>'計算シート'!G22</f>
        <v>0</v>
      </c>
      <c r="I13" s="55">
        <f>ROUNDDOWN(IF(ISBLANK(H13),,IF(H13&lt;=H14,I14,IF(H13&lt;=H15,I14+I15*(H13-H14),IF(H13&lt;=H16,I14+I15*(H15-F15+1)+I16*(H13-F16+1),IF(H13&lt;=H17,I14+I15*(H15-F15+1)+I16*(H16-F16+1)+I17*(H13-F17+1),IF(H13&lt;=H18,I14+I15*(H15-F15+1)+I16*(H16-F16+1)+I17*(H17-F17+1)+I18*(H13-F18+1),IF(H13&gt;=F19,I14+I15*(H15-F15+1)+I16*(H16-F16+1)+I17*(H17-F17+1)+I18*(H18-F18+1)+I19*(H13-F19+1))))))))*A39,0)</f>
        <v>10208</v>
      </c>
      <c r="M13" s="54">
        <f>'計算シート'!G22</f>
        <v>0</v>
      </c>
      <c r="N13" s="55">
        <f>ROUNDDOWN(IF(ISBLANK(M13),,IF(M13&lt;=M14,N14,IF(M13&lt;=M15,N14+N15*(M13-M14),IF(M13&lt;=M16,N14+N15*(M15-K15+1)+N16*(M13-K16+1),IF(M13&lt;=M17,N14+N15*(M15-K15+1)+N16*(M16-K16+1)+N17*(M13-K17+1),IF(M13&lt;=M18,N14+N15*(M15-K15+1)+N16*(M16-K16+1)+N17*(M17-K17+1)+N18*(M13-K18+1),IF(M13&gt;=K19,N14+N15*(M15-K15+1)+N16*(M16-K16+1)+N17*(M17-K17+1)+N18*(M18-K18+1)+N19*(M13-K19+1))))))))*A39,0)</f>
        <v>17138</v>
      </c>
      <c r="Q13" s="3"/>
      <c r="V13" s="3"/>
      <c r="AA13" s="3"/>
      <c r="AF13" s="3"/>
      <c r="AK13" s="3"/>
    </row>
    <row r="14" spans="1:37" ht="11.25">
      <c r="A14" s="47">
        <v>0</v>
      </c>
      <c r="B14" s="4" t="s">
        <v>5</v>
      </c>
      <c r="C14" s="47">
        <v>0</v>
      </c>
      <c r="D14" s="48">
        <v>4980</v>
      </c>
      <c r="F14" s="47">
        <v>0</v>
      </c>
      <c r="G14" s="4" t="s">
        <v>5</v>
      </c>
      <c r="H14" s="47">
        <v>0</v>
      </c>
      <c r="I14" s="48">
        <v>9280</v>
      </c>
      <c r="K14" s="47">
        <v>0</v>
      </c>
      <c r="L14" s="4" t="s">
        <v>5</v>
      </c>
      <c r="M14" s="47">
        <v>0</v>
      </c>
      <c r="N14" s="48">
        <v>15580</v>
      </c>
      <c r="Q14" s="3"/>
      <c r="V14" s="3"/>
      <c r="AA14" s="3"/>
      <c r="AF14" s="3"/>
      <c r="AK14" s="3"/>
    </row>
    <row r="15" spans="1:14" ht="11.25">
      <c r="A15" s="47">
        <v>1</v>
      </c>
      <c r="B15" s="4" t="s">
        <v>5</v>
      </c>
      <c r="C15" s="47">
        <v>20</v>
      </c>
      <c r="D15" s="48">
        <v>173</v>
      </c>
      <c r="F15" s="47">
        <v>1</v>
      </c>
      <c r="G15" s="4" t="s">
        <v>5</v>
      </c>
      <c r="H15" s="47">
        <v>20</v>
      </c>
      <c r="I15" s="48">
        <v>173</v>
      </c>
      <c r="K15" s="47">
        <v>1</v>
      </c>
      <c r="L15" s="4" t="s">
        <v>5</v>
      </c>
      <c r="M15" s="47">
        <v>20</v>
      </c>
      <c r="N15" s="48">
        <v>173</v>
      </c>
    </row>
    <row r="16" spans="1:14" ht="11.25">
      <c r="A16" s="47">
        <v>21</v>
      </c>
      <c r="B16" s="4" t="s">
        <v>5</v>
      </c>
      <c r="C16" s="47">
        <v>50</v>
      </c>
      <c r="D16" s="48">
        <v>198</v>
      </c>
      <c r="F16" s="47">
        <v>21</v>
      </c>
      <c r="G16" s="4" t="s">
        <v>5</v>
      </c>
      <c r="H16" s="47">
        <v>50</v>
      </c>
      <c r="I16" s="48">
        <v>198</v>
      </c>
      <c r="K16" s="47">
        <v>21</v>
      </c>
      <c r="L16" s="4" t="s">
        <v>5</v>
      </c>
      <c r="M16" s="47">
        <v>50</v>
      </c>
      <c r="N16" s="48">
        <v>198</v>
      </c>
    </row>
    <row r="17" spans="1:14" ht="11.25">
      <c r="A17" s="47">
        <v>51</v>
      </c>
      <c r="B17" s="4" t="s">
        <v>5</v>
      </c>
      <c r="C17" s="47">
        <v>100</v>
      </c>
      <c r="D17" s="48">
        <v>273</v>
      </c>
      <c r="F17" s="47">
        <v>51</v>
      </c>
      <c r="G17" s="4" t="s">
        <v>5</v>
      </c>
      <c r="H17" s="47">
        <v>100</v>
      </c>
      <c r="I17" s="48">
        <v>273</v>
      </c>
      <c r="K17" s="47">
        <v>51</v>
      </c>
      <c r="L17" s="4" t="s">
        <v>5</v>
      </c>
      <c r="M17" s="47">
        <v>100</v>
      </c>
      <c r="N17" s="48">
        <v>273</v>
      </c>
    </row>
    <row r="18" spans="1:14" ht="11.25">
      <c r="A18" s="47">
        <v>101</v>
      </c>
      <c r="B18" s="4" t="s">
        <v>5</v>
      </c>
      <c r="C18" s="47">
        <v>500</v>
      </c>
      <c r="D18" s="48">
        <v>333</v>
      </c>
      <c r="F18" s="47">
        <v>101</v>
      </c>
      <c r="G18" s="4" t="s">
        <v>5</v>
      </c>
      <c r="H18" s="47">
        <v>500</v>
      </c>
      <c r="I18" s="48">
        <v>333</v>
      </c>
      <c r="K18" s="47">
        <v>101</v>
      </c>
      <c r="L18" s="4" t="s">
        <v>5</v>
      </c>
      <c r="M18" s="47">
        <v>500</v>
      </c>
      <c r="N18" s="48">
        <v>333</v>
      </c>
    </row>
    <row r="19" spans="1:14" ht="11.25">
      <c r="A19" s="47">
        <v>501</v>
      </c>
      <c r="B19" s="4" t="s">
        <v>5</v>
      </c>
      <c r="C19" s="47"/>
      <c r="D19" s="48">
        <v>373</v>
      </c>
      <c r="F19" s="47">
        <v>501</v>
      </c>
      <c r="G19" s="4" t="s">
        <v>5</v>
      </c>
      <c r="H19" s="47"/>
      <c r="I19" s="48">
        <v>373</v>
      </c>
      <c r="K19" s="47">
        <v>501</v>
      </c>
      <c r="L19" s="4" t="s">
        <v>5</v>
      </c>
      <c r="M19" s="47"/>
      <c r="N19" s="48">
        <v>373</v>
      </c>
    </row>
    <row r="21" spans="1:6" ht="12" thickBot="1">
      <c r="A21" s="5">
        <v>100</v>
      </c>
      <c r="F21" s="5">
        <v>150</v>
      </c>
    </row>
    <row r="22" spans="3:14" ht="12" thickBot="1">
      <c r="C22" s="56">
        <f>'計算シート'!C22</f>
        <v>0</v>
      </c>
      <c r="D22" s="57">
        <f>ROUNDDOWN(IF(ISBLANK(C22),,IF(C22&lt;=C24,D24,IF(C22&lt;=C25,D24+D25*(C22-C24),IF(C22&lt;=C26,D24+D25*(C25-A25+1)+D26*(C22-A26+1),IF(C22&lt;=C27,D24+D25*(C25-A25+1)+D26*(C26-A26+1)+D27*(C22-A27+1),IF(C22&lt;=C28,D24+D25*(C25-A25+1)+D26*(C26-A26+1)+D27*(C27-A27+1)+D28*(C22-A28+1),IF(C22&gt;=A29,D24+D25*(C25-A25+1)+D26*(C26-A26+1)+D27*(C27-A27+1)+D28*(C28-A28+1)+D29*(C22-A29+1))))))))*A39,0)</f>
        <v>26048</v>
      </c>
      <c r="H22" s="56">
        <f>'計算シート'!C22</f>
        <v>0</v>
      </c>
      <c r="I22" s="57">
        <f>ROUNDDOWN(IF(ISBLANK(H22),,IF(H22&lt;=H24,I24,IF(H22&lt;=H25,I24+I25*(H22-H24),IF(H22&lt;=H26,I24+I25*(H25-F25+1)+I26*(H22-F26+1),IF(H22&lt;=H27,I24+I25*(H25-F25+1)+I26*(H26-F26+1)+I27*(H22-F27+1),IF(H22&lt;=H28,I24+I25*(H25-F25+1)+I26*(H26-F26+1)+I27*(H27-F27+1)+I28*(H22-F28+1),IF(H22&gt;=F29,I24+I25*(H25-F25+1)+I26*(H26-F26+1)+I27*(H27-F27+1)+I28*(H28-F28+1)+I29*(H22-F29+1))))))))*A39,0)</f>
        <v>39468</v>
      </c>
      <c r="K22" s="70" t="s">
        <v>22</v>
      </c>
      <c r="L22" s="70"/>
      <c r="M22" s="70"/>
      <c r="N22" s="70"/>
    </row>
    <row r="23" spans="3:14" ht="11.25">
      <c r="C23" s="54">
        <f>'計算シート'!G22</f>
        <v>0</v>
      </c>
      <c r="D23" s="55">
        <f>ROUNDDOWN(IF(ISBLANK(C23),,IF(C23&lt;=C24,D24,IF(C23&lt;=C25,D24+D25*(C23-C24),IF(C23&lt;=C26,D24+D25*(C25-A25+1)+D26*(C23-A26+1),IF(C23&lt;=C27,D24+D25*(C25-A25+1)+D26*(C26-A26+1)+D27*(C23-A27+1),IF(C23&lt;=C28,D24+D25*(C25-A25+1)+D26*(C26-A26+1)+D27*(C27-A27+1)+D28*(C23-A28+1),IF(C23&gt;=A29,D24+D25*(C25-A25+1)+D26*(C26-A26+1)+D27*(C27-A27+1)+D28*(C28-A28+1)+D29*(C23-A29+1))))))))*A39,0)</f>
        <v>26048</v>
      </c>
      <c r="H23" s="54">
        <f>'計算シート'!G22</f>
        <v>0</v>
      </c>
      <c r="I23" s="55">
        <f>ROUNDDOWN(IF(ISBLANK(H23),,IF(H23&lt;=H24,I24,IF(H23&lt;=H25,I24+I25*(H23-H24),IF(H23&lt;=H26,I24+I25*(H25-F25+1)+I26*(H23-F26+1),IF(H23&lt;=H27,I24+I25*(H25-F25+1)+I26*(H26-F26+1)+I27*(H23-F27+1),IF(H23&lt;=H28,I24+I25*(H25-F25+1)+I26*(H26-F26+1)+I27*(H27-F27+1)+I28*(H23-F28+1),IF(H23&gt;=F29,I24+I25*(H25-F25+1)+I26*(H26-F26+1)+I27*(H27-F27+1)+I28*(H28-F28+1)+I29*(H23-F29+1))))))))*A39,0)</f>
        <v>39468</v>
      </c>
      <c r="K23" s="70"/>
      <c r="L23" s="70"/>
      <c r="M23" s="70"/>
      <c r="N23" s="70"/>
    </row>
    <row r="24" spans="1:14" ht="11.25">
      <c r="A24" s="47">
        <v>0</v>
      </c>
      <c r="B24" s="4" t="s">
        <v>5</v>
      </c>
      <c r="C24" s="47">
        <v>0</v>
      </c>
      <c r="D24" s="48">
        <v>23680</v>
      </c>
      <c r="F24" s="47">
        <v>0</v>
      </c>
      <c r="G24" s="4" t="s">
        <v>5</v>
      </c>
      <c r="H24" s="47">
        <v>0</v>
      </c>
      <c r="I24" s="48">
        <v>35880</v>
      </c>
      <c r="K24" s="70"/>
      <c r="L24" s="70"/>
      <c r="M24" s="70"/>
      <c r="N24" s="70"/>
    </row>
    <row r="25" spans="1:14" ht="11.25">
      <c r="A25" s="47">
        <v>1</v>
      </c>
      <c r="B25" s="4" t="s">
        <v>5</v>
      </c>
      <c r="C25" s="47">
        <v>20</v>
      </c>
      <c r="D25" s="48">
        <v>173</v>
      </c>
      <c r="F25" s="47">
        <v>1</v>
      </c>
      <c r="G25" s="4" t="s">
        <v>5</v>
      </c>
      <c r="H25" s="47">
        <v>20</v>
      </c>
      <c r="I25" s="48">
        <v>173</v>
      </c>
      <c r="K25" s="70"/>
      <c r="L25" s="70"/>
      <c r="M25" s="70"/>
      <c r="N25" s="70"/>
    </row>
    <row r="26" spans="1:14" ht="11.25">
      <c r="A26" s="47">
        <v>21</v>
      </c>
      <c r="B26" s="4" t="s">
        <v>5</v>
      </c>
      <c r="C26" s="47">
        <v>50</v>
      </c>
      <c r="D26" s="48">
        <v>198</v>
      </c>
      <c r="F26" s="47">
        <v>21</v>
      </c>
      <c r="G26" s="4" t="s">
        <v>5</v>
      </c>
      <c r="H26" s="47">
        <v>50</v>
      </c>
      <c r="I26" s="48">
        <v>198</v>
      </c>
      <c r="K26" s="70"/>
      <c r="L26" s="70"/>
      <c r="M26" s="70"/>
      <c r="N26" s="70"/>
    </row>
    <row r="27" spans="1:14" ht="11.25">
      <c r="A27" s="47">
        <v>51</v>
      </c>
      <c r="B27" s="4" t="s">
        <v>5</v>
      </c>
      <c r="C27" s="47">
        <v>100</v>
      </c>
      <c r="D27" s="48">
        <v>273</v>
      </c>
      <c r="F27" s="47">
        <v>51</v>
      </c>
      <c r="G27" s="4" t="s">
        <v>5</v>
      </c>
      <c r="H27" s="47">
        <v>100</v>
      </c>
      <c r="I27" s="48">
        <v>273</v>
      </c>
      <c r="K27" s="70"/>
      <c r="L27" s="70"/>
      <c r="M27" s="70"/>
      <c r="N27" s="70"/>
    </row>
    <row r="28" spans="1:14" ht="11.25">
      <c r="A28" s="47">
        <v>101</v>
      </c>
      <c r="B28" s="4" t="s">
        <v>5</v>
      </c>
      <c r="C28" s="47">
        <v>500</v>
      </c>
      <c r="D28" s="48">
        <v>333</v>
      </c>
      <c r="F28" s="47">
        <v>101</v>
      </c>
      <c r="G28" s="4" t="s">
        <v>5</v>
      </c>
      <c r="H28" s="47">
        <v>500</v>
      </c>
      <c r="I28" s="48">
        <v>333</v>
      </c>
      <c r="K28" s="70"/>
      <c r="L28" s="70"/>
      <c r="M28" s="70"/>
      <c r="N28" s="70"/>
    </row>
    <row r="29" spans="1:14" ht="11.25">
      <c r="A29" s="47">
        <v>501</v>
      </c>
      <c r="B29" s="4" t="s">
        <v>5</v>
      </c>
      <c r="C29" s="47"/>
      <c r="D29" s="48">
        <v>373</v>
      </c>
      <c r="F29" s="47">
        <v>501</v>
      </c>
      <c r="G29" s="4" t="s">
        <v>5</v>
      </c>
      <c r="H29" s="47"/>
      <c r="I29" s="48">
        <v>373</v>
      </c>
      <c r="K29" s="70"/>
      <c r="L29" s="70"/>
      <c r="M29" s="70"/>
      <c r="N29" s="70"/>
    </row>
    <row r="31" ht="11.25">
      <c r="A31" s="1" t="s">
        <v>29</v>
      </c>
    </row>
    <row r="32" ht="11.25">
      <c r="A32" s="48">
        <v>106</v>
      </c>
    </row>
    <row r="34" ht="11.25">
      <c r="A34" s="1" t="s">
        <v>12</v>
      </c>
    </row>
    <row r="35" spans="1:2" ht="11.25">
      <c r="A35" s="46">
        <v>1</v>
      </c>
      <c r="B35" s="49" t="s">
        <v>21</v>
      </c>
    </row>
    <row r="36" ht="11.25">
      <c r="A36" s="46">
        <v>2</v>
      </c>
    </row>
    <row r="38" ht="11.25">
      <c r="A38" s="1" t="s">
        <v>28</v>
      </c>
    </row>
    <row r="39" ht="11.25">
      <c r="A39" s="60">
        <v>1.1</v>
      </c>
    </row>
  </sheetData>
  <sheetProtection/>
  <mergeCells count="1">
    <mergeCell ref="K22:N2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生駒市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NK658</dc:creator>
  <cp:keywords/>
  <dc:description/>
  <cp:lastModifiedBy>生駒市</cp:lastModifiedBy>
  <cp:lastPrinted>2013-01-15T02:48:28Z</cp:lastPrinted>
  <dcterms:created xsi:type="dcterms:W3CDTF">2009-04-27T08:33:57Z</dcterms:created>
  <dcterms:modified xsi:type="dcterms:W3CDTF">2023-04-26T06:08:32Z</dcterms:modified>
  <cp:category/>
  <cp:version/>
  <cp:contentType/>
  <cp:contentStatus/>
</cp:coreProperties>
</file>