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ns005\財政課\共通\新地方公会計\H28地方公会計\財務4表\財務4表及び附属明細書【H29年度3月議会提出用】\HP掲載\財務書類（リンク削除分）\"/>
    </mc:Choice>
  </mc:AlternateContent>
  <bookViews>
    <workbookView xWindow="0" yWindow="0" windowWidth="20490" windowHeight="7410" firstSheet="8" activeTab="13"/>
  </bookViews>
  <sheets>
    <sheet name="有形固定資産の明細" sheetId="1" r:id="rId1"/>
    <sheet name="行政目的別明細" sheetId="2" r:id="rId2"/>
    <sheet name="投資及び出資金" sheetId="3" r:id="rId3"/>
    <sheet name="基金" sheetId="4" r:id="rId4"/>
    <sheet name="貸付金" sheetId="5" r:id="rId5"/>
    <sheet name="長期延滞債権" sheetId="6" r:id="rId6"/>
    <sheet name="未収金" sheetId="7" r:id="rId7"/>
    <sheet name="地方債等（借入先別）" sheetId="8" r:id="rId8"/>
    <sheet name="地方債等（利率別など）" sheetId="9" r:id="rId9"/>
    <sheet name="引当金" sheetId="10" r:id="rId10"/>
    <sheet name="補助金" sheetId="12" r:id="rId11"/>
    <sheet name="財源明細" sheetId="11" r:id="rId12"/>
    <sheet name="財源情報明細" sheetId="13" r:id="rId13"/>
    <sheet name="資金明細" sheetId="14" r:id="rId14"/>
  </sheets>
  <definedNames>
    <definedName name="_xlnm.Print_Area" localSheetId="9">引当金!$A$1:$F$13</definedName>
    <definedName name="_xlnm.Print_Area" localSheetId="3">基金!$A$1:$G$26</definedName>
    <definedName name="_xlnm.Print_Area" localSheetId="1">行政目的別明細!$A$1:$K$21</definedName>
    <definedName name="_xlnm.Print_Area" localSheetId="12">財源情報明細!$A$1:$F$8</definedName>
    <definedName name="_xlnm.Print_Area" localSheetId="11">財源明細!$A$1:$E$89</definedName>
    <definedName name="_xlnm.Print_Area" localSheetId="13">資金明細!$A$1:$B$9</definedName>
    <definedName name="_xlnm.Print_Area" localSheetId="4">貸付金!$A$1:$F$7</definedName>
    <definedName name="_xlnm.Print_Area" localSheetId="7">'地方債等（借入先別）'!$A$1:$K$25</definedName>
    <definedName name="_xlnm.Print_Area" localSheetId="8">'地方債等（利率別など）'!$A$1:$J$16</definedName>
    <definedName name="_xlnm.Print_Area" localSheetId="5">長期延滞債権!$A$1:$C$35</definedName>
    <definedName name="_xlnm.Print_Area" localSheetId="2">投資及び出資金!$A$1:$K$35</definedName>
    <definedName name="_xlnm.Print_Area" localSheetId="10">補助金!$A$1:$F$21</definedName>
    <definedName name="_xlnm.Print_Area" localSheetId="0">有形固定資産の明細!$A$1:$P$22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4" l="1"/>
  <c r="B8" i="13"/>
  <c r="F8" i="13"/>
  <c r="D8" i="13"/>
  <c r="E8" i="13"/>
  <c r="C8" i="13"/>
  <c r="B5" i="13"/>
  <c r="B6" i="13"/>
  <c r="B7" i="13"/>
  <c r="B4" i="13"/>
  <c r="E87" i="11"/>
  <c r="E88" i="11" s="1"/>
  <c r="E82" i="11"/>
  <c r="E80" i="11"/>
  <c r="E76" i="11"/>
  <c r="E77" i="11" s="1"/>
  <c r="E78" i="11" s="1"/>
  <c r="E69" i="11"/>
  <c r="E71" i="11" s="1"/>
  <c r="E67" i="11"/>
  <c r="E63" i="11"/>
  <c r="E64" i="11" s="1"/>
  <c r="E52" i="11"/>
  <c r="E57" i="11" s="1"/>
  <c r="E48" i="11"/>
  <c r="E49" i="11" s="1"/>
  <c r="E42" i="11"/>
  <c r="E39" i="11"/>
  <c r="E35" i="11"/>
  <c r="E37" i="11" s="1"/>
  <c r="E29" i="11"/>
  <c r="E24" i="11"/>
  <c r="E19" i="11"/>
  <c r="E16" i="11"/>
  <c r="E20" i="12"/>
  <c r="E8" i="12"/>
  <c r="C12" i="10"/>
  <c r="B12" i="10"/>
  <c r="F10" i="10"/>
  <c r="C9" i="10"/>
  <c r="C13" i="10" s="1"/>
  <c r="B9" i="10"/>
  <c r="F9" i="10" s="1"/>
  <c r="E7" i="10"/>
  <c r="B7" i="10"/>
  <c r="F7" i="10" s="1"/>
  <c r="E5" i="10"/>
  <c r="E13" i="10" s="1"/>
  <c r="B5" i="10"/>
  <c r="B13" i="10" s="1"/>
  <c r="A10" i="9"/>
  <c r="A4" i="9"/>
  <c r="K25" i="8"/>
  <c r="J25" i="8"/>
  <c r="I25" i="8"/>
  <c r="H25" i="8"/>
  <c r="G25" i="8"/>
  <c r="F25" i="8"/>
  <c r="E25" i="8"/>
  <c r="D25" i="8"/>
  <c r="C25" i="8"/>
  <c r="B25" i="8"/>
  <c r="C36" i="7"/>
  <c r="B36" i="7"/>
  <c r="C7" i="7"/>
  <c r="B7" i="7"/>
  <c r="B37" i="7" s="1"/>
  <c r="C34" i="6"/>
  <c r="B34" i="6"/>
  <c r="C7" i="6"/>
  <c r="B7" i="6"/>
  <c r="B35" i="6" s="1"/>
  <c r="F7" i="5"/>
  <c r="E7" i="5"/>
  <c r="D7" i="5"/>
  <c r="C7" i="5"/>
  <c r="B7" i="5"/>
  <c r="G26" i="4"/>
  <c r="E26" i="4"/>
  <c r="D26" i="4"/>
  <c r="C26" i="4"/>
  <c r="B26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26" i="4" s="1"/>
  <c r="K35" i="3"/>
  <c r="I35" i="3"/>
  <c r="F35" i="3"/>
  <c r="D35" i="3"/>
  <c r="C35" i="3"/>
  <c r="B35" i="3"/>
  <c r="J34" i="3"/>
  <c r="J33" i="3"/>
  <c r="G33" i="3"/>
  <c r="H33" i="3" s="1"/>
  <c r="E33" i="3"/>
  <c r="J32" i="3"/>
  <c r="G32" i="3"/>
  <c r="H32" i="3" s="1"/>
  <c r="E32" i="3"/>
  <c r="J31" i="3"/>
  <c r="G31" i="3"/>
  <c r="H31" i="3" s="1"/>
  <c r="E31" i="3"/>
  <c r="J30" i="3"/>
  <c r="G30" i="3"/>
  <c r="H30" i="3" s="1"/>
  <c r="E30" i="3"/>
  <c r="J29" i="3"/>
  <c r="G29" i="3"/>
  <c r="H29" i="3" s="1"/>
  <c r="E29" i="3"/>
  <c r="J28" i="3"/>
  <c r="G28" i="3"/>
  <c r="H28" i="3" s="1"/>
  <c r="E28" i="3"/>
  <c r="J27" i="3"/>
  <c r="G27" i="3"/>
  <c r="H27" i="3" s="1"/>
  <c r="E27" i="3"/>
  <c r="J26" i="3"/>
  <c r="G26" i="3"/>
  <c r="H26" i="3" s="1"/>
  <c r="E26" i="3"/>
  <c r="J25" i="3"/>
  <c r="G25" i="3"/>
  <c r="H25" i="3" s="1"/>
  <c r="E25" i="3"/>
  <c r="J24" i="3"/>
  <c r="G24" i="3"/>
  <c r="H24" i="3" s="1"/>
  <c r="E24" i="3"/>
  <c r="J23" i="3"/>
  <c r="G23" i="3"/>
  <c r="H23" i="3" s="1"/>
  <c r="E23" i="3"/>
  <c r="J22" i="3"/>
  <c r="G22" i="3"/>
  <c r="H22" i="3" s="1"/>
  <c r="E22" i="3"/>
  <c r="J21" i="3"/>
  <c r="G21" i="3"/>
  <c r="H21" i="3" s="1"/>
  <c r="E21" i="3"/>
  <c r="J20" i="3"/>
  <c r="G20" i="3"/>
  <c r="H20" i="3" s="1"/>
  <c r="E20" i="3"/>
  <c r="J19" i="3"/>
  <c r="G19" i="3"/>
  <c r="H19" i="3" s="1"/>
  <c r="E19" i="3"/>
  <c r="E35" i="3" s="1"/>
  <c r="J14" i="3"/>
  <c r="I14" i="3"/>
  <c r="F14" i="3"/>
  <c r="D14" i="3"/>
  <c r="C14" i="3"/>
  <c r="B14" i="3"/>
  <c r="G12" i="3"/>
  <c r="E12" i="3"/>
  <c r="E14" i="3" s="1"/>
  <c r="H7" i="3"/>
  <c r="F7" i="3"/>
  <c r="E7" i="3"/>
  <c r="D7" i="3"/>
  <c r="C7" i="3"/>
  <c r="B7" i="3"/>
  <c r="G5" i="3"/>
  <c r="G7" i="3" s="1"/>
  <c r="F5" i="3"/>
  <c r="D5" i="3"/>
  <c r="J14" i="2"/>
  <c r="F14" i="2"/>
  <c r="G14" i="2"/>
  <c r="I4" i="2"/>
  <c r="H4" i="2"/>
  <c r="D4" i="2"/>
  <c r="E4" i="2"/>
  <c r="E89" i="11" l="1"/>
  <c r="E65" i="11"/>
  <c r="E50" i="11"/>
  <c r="E30" i="11"/>
  <c r="E31" i="11"/>
  <c r="E21" i="12"/>
  <c r="F12" i="10"/>
  <c r="F5" i="10"/>
  <c r="F13" i="10" s="1"/>
  <c r="D12" i="10"/>
  <c r="D13" i="10" s="1"/>
  <c r="C37" i="7"/>
  <c r="C35" i="6"/>
  <c r="J35" i="3"/>
  <c r="H35" i="3"/>
  <c r="H12" i="3"/>
  <c r="H14" i="3" s="1"/>
  <c r="K15" i="2"/>
  <c r="K16" i="2"/>
  <c r="K17" i="2"/>
  <c r="K18" i="2"/>
  <c r="K19" i="2"/>
  <c r="K20" i="2"/>
  <c r="F4" i="2"/>
  <c r="F21" i="2" s="1"/>
  <c r="J4" i="2"/>
  <c r="J21" i="2" s="1"/>
  <c r="D14" i="2"/>
  <c r="D21" i="2" s="1"/>
  <c r="H14" i="2"/>
  <c r="H21" i="2" s="1"/>
  <c r="K5" i="2"/>
  <c r="C4" i="2"/>
  <c r="G4" i="2"/>
  <c r="G21" i="2" s="1"/>
  <c r="K7" i="2"/>
  <c r="K8" i="2"/>
  <c r="K9" i="2"/>
  <c r="K10" i="2"/>
  <c r="K11" i="2"/>
  <c r="K12" i="2"/>
  <c r="K13" i="2"/>
  <c r="C14" i="2"/>
  <c r="E14" i="2"/>
  <c r="E21" i="2" s="1"/>
  <c r="I14" i="2"/>
  <c r="I21" i="2" s="1"/>
  <c r="K6" i="2"/>
  <c r="K4" i="2" l="1"/>
  <c r="K14" i="2"/>
  <c r="C21" i="2"/>
  <c r="K21" i="2" l="1"/>
  <c r="K15" i="1"/>
  <c r="I18" i="1"/>
  <c r="O18" i="1" s="1"/>
  <c r="G15" i="1"/>
  <c r="I14" i="1"/>
  <c r="G5" i="1"/>
  <c r="G22" i="1" s="1"/>
  <c r="I6" i="1"/>
  <c r="O6" i="1" s="1"/>
  <c r="I11" i="1" l="1"/>
  <c r="O11" i="1" s="1"/>
  <c r="I13" i="1"/>
  <c r="O13" i="1" s="1"/>
  <c r="O14" i="1"/>
  <c r="I10" i="1"/>
  <c r="O10" i="1" s="1"/>
  <c r="I16" i="1"/>
  <c r="O16" i="1" s="1"/>
  <c r="O15" i="1" s="1"/>
  <c r="C15" i="1"/>
  <c r="C5" i="1"/>
  <c r="K5" i="1"/>
  <c r="K22" i="1" s="1"/>
  <c r="I8" i="1"/>
  <c r="O8" i="1" s="1"/>
  <c r="I20" i="1"/>
  <c r="O20" i="1" s="1"/>
  <c r="E5" i="1"/>
  <c r="M5" i="1"/>
  <c r="I12" i="1"/>
  <c r="O12" i="1" s="1"/>
  <c r="I17" i="1"/>
  <c r="O17" i="1" s="1"/>
  <c r="I7" i="1"/>
  <c r="O7" i="1" s="1"/>
  <c r="I9" i="1"/>
  <c r="O9" i="1" s="1"/>
  <c r="M15" i="1"/>
  <c r="I19" i="1"/>
  <c r="O19" i="1" s="1"/>
  <c r="I21" i="1"/>
  <c r="O21" i="1" s="1"/>
  <c r="E15" i="1"/>
  <c r="E22" i="1" s="1"/>
  <c r="O5" i="1" l="1"/>
  <c r="C22" i="1"/>
  <c r="I15" i="1"/>
  <c r="M22" i="1"/>
  <c r="I5" i="1"/>
  <c r="I22" i="1" s="1"/>
  <c r="O22" i="1"/>
</calcChain>
</file>

<file path=xl/sharedStrings.xml><?xml version="1.0" encoding="utf-8"?>
<sst xmlns="http://schemas.openxmlformats.org/spreadsheetml/2006/main" count="457" uniqueCount="316">
  <si>
    <t>（単位：円）</t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</si>
  <si>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</si>
  <si>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</si>
  <si>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</si>
  <si>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</si>
  <si>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</si>
  <si>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</si>
  <si>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</si>
  <si>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</si>
  <si>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</si>
  <si>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</si>
  <si>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</si>
  <si>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</si>
  <si>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</si>
  <si>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</si>
  <si>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</si>
  <si>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</si>
  <si>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</si>
  <si>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</si>
  <si>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</si>
  <si>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</si>
  <si>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</si>
  <si>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合計</t>
  </si>
  <si>
    <t>有形固定資産の明細</t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</si>
  <si>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</si>
  <si>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(1)資産項目の明細</t>
    <rPh sb="3" eb="5">
      <t>シサン</t>
    </rPh>
    <rPh sb="5" eb="7">
      <t>コウモク</t>
    </rPh>
    <rPh sb="8" eb="10">
      <t>メイサイ</t>
    </rPh>
    <phoneticPr fontId="1"/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</si>
  <si>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</si>
  <si>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</si>
  <si>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</si>
  <si>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</si>
  <si>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</si>
  <si>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</si>
  <si>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</si>
  <si>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未設定</t>
  </si>
  <si>
    <t>②有形固定資産の行政目的別明細</t>
    <phoneticPr fontId="1"/>
  </si>
  <si>
    <t>③投資及び出資金の明細</t>
    <phoneticPr fontId="1"/>
  </si>
  <si>
    <t>市場価格のあるもの</t>
    <rPh sb="0" eb="2">
      <t>シジョウ</t>
    </rPh>
    <rPh sb="2" eb="4">
      <t>カカク</t>
    </rPh>
    <phoneticPr fontId="1"/>
  </si>
  <si>
    <t>（単位：円）</t>
    <rPh sb="1" eb="3">
      <t>タンイ</t>
    </rPh>
    <rPh sb="4" eb="5">
      <t>エン</t>
    </rPh>
    <phoneticPr fontId="1"/>
  </si>
  <si>
    <t>銘柄名</t>
    <rPh sb="0" eb="2">
      <t>メイガラ</t>
    </rPh>
    <rPh sb="2" eb="3">
      <t>メイ</t>
    </rPh>
    <phoneticPr fontId="18"/>
  </si>
  <si>
    <t xml:space="preserve">
株数・口数など
（A）</t>
    <rPh sb="1" eb="3">
      <t>カブスウ</t>
    </rPh>
    <rPh sb="4" eb="5">
      <t>クチ</t>
    </rPh>
    <rPh sb="5" eb="6">
      <t>スウ</t>
    </rPh>
    <phoneticPr fontId="18"/>
  </si>
  <si>
    <t xml:space="preserve">
時価単価
（B）</t>
    <rPh sb="1" eb="3">
      <t>ジカ</t>
    </rPh>
    <rPh sb="3" eb="5">
      <t>タンカ</t>
    </rPh>
    <phoneticPr fontId="18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</si>
  <si>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18"/>
  </si>
  <si>
    <t xml:space="preserve">
取得単価
（D)</t>
    <rPh sb="1" eb="3">
      <t>シュトク</t>
    </rPh>
    <rPh sb="3" eb="5">
      <t>タンカ</t>
    </rPh>
    <phoneticPr fontId="18"/>
  </si>
  <si>
    <t>取得原価
（A）×（D)
（E)</t>
    <rPh sb="0" eb="2">
      <t>シュトク</t>
    </rPh>
    <rPh sb="2" eb="4">
      <t>ゲンカ</t>
    </rPh>
    <phoneticPr fontId="1"/>
  </si>
  <si>
    <t>評価差額
（C）－（E)
（F)</t>
    <rPh sb="0" eb="2">
      <t>ヒョウカ</t>
    </rPh>
    <rPh sb="2" eb="4">
      <t>サガク</t>
    </rPh>
    <phoneticPr fontId="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</si>
  <si>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"/>
  </si>
  <si>
    <t>（該当なし）</t>
    <rPh sb="1" eb="3">
      <t>ガイトウ</t>
    </rPh>
    <phoneticPr fontId="15"/>
  </si>
  <si>
    <t>合計</t>
    <rPh sb="0" eb="2">
      <t>ゴウケイ</t>
    </rPh>
    <phoneticPr fontId="18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</si>
  <si>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8"/>
  </si>
  <si>
    <t>（単位：円）</t>
    <rPh sb="1" eb="3">
      <t>タンイ</t>
    </rPh>
    <rPh sb="4" eb="5">
      <t>エン</t>
    </rPh>
    <phoneticPr fontId="18"/>
  </si>
  <si>
    <t>相手先名</t>
    <rPh sb="0" eb="3">
      <t>アイテサキ</t>
    </rPh>
    <rPh sb="3" eb="4">
      <t>メイ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</si>
  <si>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8"/>
  </si>
  <si>
    <t xml:space="preserve">
資産
（B)</t>
    <rPh sb="1" eb="3">
      <t>シサン</t>
    </rPh>
    <phoneticPr fontId="18"/>
  </si>
  <si>
    <t xml:space="preserve">
負債
（C)</t>
    <rPh sb="1" eb="3">
      <t>フサイ</t>
    </rPh>
    <phoneticPr fontId="18"/>
  </si>
  <si>
    <t>純資産額
（B）－（C)
（D)</t>
    <rPh sb="0" eb="3">
      <t>ジュンシサン</t>
    </rPh>
    <rPh sb="3" eb="4">
      <t>ガク</t>
    </rPh>
    <phoneticPr fontId="18"/>
  </si>
  <si>
    <t xml:space="preserve">
資本金
（E)</t>
    <rPh sb="1" eb="4">
      <t>シホンキン</t>
    </rPh>
    <phoneticPr fontId="18"/>
  </si>
  <si>
    <t>出資割合（％）
（A）/（E)
（F)</t>
    <rPh sb="0" eb="2">
      <t>シュッシ</t>
    </rPh>
    <rPh sb="2" eb="4">
      <t>ワリアイ</t>
    </rPh>
    <phoneticPr fontId="18"/>
  </si>
  <si>
    <t>実質価額
（D)×（F)
（G)</t>
    <rPh sb="0" eb="2">
      <t>ジッシツ</t>
    </rPh>
    <rPh sb="2" eb="4">
      <t>カガク</t>
    </rPh>
    <phoneticPr fontId="18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</si>
  <si>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</si>
  <si>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（参考）
財産に関する
調書記載額</t>
    <rPh sb="1" eb="3">
      <t>サンコウ</t>
    </rPh>
    <rPh sb="5" eb="7">
      <t>ザイサン</t>
    </rPh>
    <rPh sb="8" eb="9">
      <t>カン</t>
    </rPh>
    <rPh sb="12" eb="14">
      <t>チョウショ</t>
    </rPh>
    <rPh sb="14" eb="16">
      <t>キサイ</t>
    </rPh>
    <rPh sb="16" eb="17">
      <t>ガク</t>
    </rPh>
    <phoneticPr fontId="18"/>
  </si>
  <si>
    <t>-</t>
    <phoneticPr fontId="18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</si>
  <si>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"/>
  </si>
  <si>
    <t xml:space="preserve">
出資金額
（A)</t>
    <rPh sb="1" eb="3">
      <t>シュッシ</t>
    </rPh>
    <rPh sb="3" eb="5">
      <t>キンガク</t>
    </rPh>
    <phoneticPr fontId="18"/>
  </si>
  <si>
    <t>実質価額
（D)×（F)
（G)</t>
    <rPh sb="0" eb="2">
      <t>ジッシツ</t>
    </rPh>
    <rPh sb="2" eb="4">
      <t>カガク</t>
    </rPh>
    <phoneticPr fontId="1"/>
  </si>
  <si>
    <t xml:space="preserve">
強制評価減
（H)</t>
    <rPh sb="1" eb="3">
      <t>キョウセイ</t>
    </rPh>
    <rPh sb="3" eb="5">
      <t>ヒョウカ</t>
    </rPh>
    <rPh sb="5" eb="6">
      <t>ゲン</t>
    </rPh>
    <phoneticPr fontId="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</si>
  <si>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"/>
  </si>
  <si>
    <t>奈良テレビ放送
株式会社株式</t>
    <rPh sb="12" eb="14">
      <t>カブシキ</t>
    </rPh>
    <phoneticPr fontId="1"/>
  </si>
  <si>
    <t>奈良県農業信用基金
協会出資金</t>
    <phoneticPr fontId="18"/>
  </si>
  <si>
    <t>公益財団法人なら担い手・
農地サポートセンター出資金</t>
    <phoneticPr fontId="18"/>
  </si>
  <si>
    <t>奈良県国民健康保険団体
連合会出資金</t>
    <phoneticPr fontId="18"/>
  </si>
  <si>
    <t>-</t>
  </si>
  <si>
    <t>大阪湾広域臨海環境
整備センター出資金</t>
    <phoneticPr fontId="18"/>
  </si>
  <si>
    <t>奈良生駒高速鉄道
株式会社出資金</t>
    <phoneticPr fontId="18"/>
  </si>
  <si>
    <t>近鉄ケーブルネットワーク
株式会社出資金</t>
    <phoneticPr fontId="18"/>
  </si>
  <si>
    <t>地方公共団体金融機構
出資金</t>
    <phoneticPr fontId="18"/>
  </si>
  <si>
    <t>一般社団法人奈良県
畜産会寄託金</t>
    <rPh sb="0" eb="2">
      <t>イッパン</t>
    </rPh>
    <phoneticPr fontId="15"/>
  </si>
  <si>
    <t>奈良県信用保証協会
出捐金</t>
    <rPh sb="10" eb="12">
      <t>シュツエン</t>
    </rPh>
    <rPh sb="12" eb="13">
      <t>キン</t>
    </rPh>
    <phoneticPr fontId="15"/>
  </si>
  <si>
    <t>公益財団法人奈良県
食肉公社出捐金</t>
    <rPh sb="14" eb="17">
      <t>シュツエンキン</t>
    </rPh>
    <phoneticPr fontId="15"/>
  </si>
  <si>
    <t>公益財団法人リバーフロント
研究所出捐金</t>
    <rPh sb="17" eb="20">
      <t>シュツエンキン</t>
    </rPh>
    <phoneticPr fontId="15"/>
  </si>
  <si>
    <t>一般財団法人砂防フロンティア
整備推進機構出捐金</t>
    <rPh sb="21" eb="24">
      <t>シュツエンキン</t>
    </rPh>
    <phoneticPr fontId="15"/>
  </si>
  <si>
    <t>公益財団法人奈良県労働者
福祉協議会出捐金</t>
    <rPh sb="18" eb="21">
      <t>シュツエンキン</t>
    </rPh>
    <phoneticPr fontId="15"/>
  </si>
  <si>
    <t>-</t>
    <phoneticPr fontId="18"/>
  </si>
  <si>
    <t>種類</t>
    <rPh sb="0" eb="2">
      <t>シュルイ</t>
    </rPh>
    <phoneticPr fontId="18"/>
  </si>
  <si>
    <t>現金預金</t>
    <rPh sb="0" eb="2">
      <t>ゲンキン</t>
    </rPh>
    <rPh sb="2" eb="4">
      <t>ヨキン</t>
    </rPh>
    <phoneticPr fontId="18"/>
  </si>
  <si>
    <t>有価証券</t>
    <rPh sb="0" eb="2">
      <t>ユウカ</t>
    </rPh>
    <rPh sb="2" eb="4">
      <t>ショウケン</t>
    </rPh>
    <phoneticPr fontId="18"/>
  </si>
  <si>
    <t>土地</t>
    <rPh sb="0" eb="2">
      <t>トチ</t>
    </rPh>
    <phoneticPr fontId="18"/>
  </si>
  <si>
    <t>その他</t>
    <rPh sb="2" eb="3">
      <t>ホカ</t>
    </rPh>
    <phoneticPr fontId="18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</si>
  <si>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8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</si>
  <si>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</si>
  <si>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財政調整基金</t>
  </si>
  <si>
    <t>職員退職給与基金</t>
  </si>
  <si>
    <t>減債基金（固定資産）</t>
    <rPh sb="5" eb="9">
      <t>コテイシサン</t>
    </rPh>
    <phoneticPr fontId="1"/>
  </si>
  <si>
    <t>減債基金（流動資産）</t>
    <rPh sb="5" eb="9">
      <t>リュウドウシサン</t>
    </rPh>
    <phoneticPr fontId="1"/>
  </si>
  <si>
    <t>市民活動支援基金</t>
  </si>
  <si>
    <t>ベルテラスいこま共用
部分修繕積立基金</t>
    <phoneticPr fontId="18"/>
  </si>
  <si>
    <t>ふるさと生駒応援基金</t>
  </si>
  <si>
    <t>市民のいのちを守る医療
基金</t>
    <phoneticPr fontId="18"/>
  </si>
  <si>
    <t>応急診療施設等整備基金</t>
    <phoneticPr fontId="18"/>
  </si>
  <si>
    <t>みどりの基金</t>
  </si>
  <si>
    <t>市営住宅整備基金</t>
  </si>
  <si>
    <t>北部地域整備促進基金</t>
    <phoneticPr fontId="18"/>
  </si>
  <si>
    <t>進学奨励基金</t>
  </si>
  <si>
    <t>図書館設備基金</t>
    <rPh sb="2" eb="3">
      <t>カン</t>
    </rPh>
    <phoneticPr fontId="1"/>
  </si>
  <si>
    <t>歴史文化基金</t>
  </si>
  <si>
    <t>公共施設整備基金</t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</si>
  <si>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18"/>
  </si>
  <si>
    <t>国保財政調整基金</t>
    <rPh sb="0" eb="2">
      <t>コクホ</t>
    </rPh>
    <phoneticPr fontId="18"/>
  </si>
  <si>
    <t>奈良県市町村総合
事務組合基金</t>
    <rPh sb="13" eb="15">
      <t>キキン</t>
    </rPh>
    <phoneticPr fontId="18"/>
  </si>
  <si>
    <t>奈良県後期高齢者
医療広域連合</t>
    <phoneticPr fontId="18"/>
  </si>
  <si>
    <t>④基金の明細</t>
    <phoneticPr fontId="1"/>
  </si>
  <si>
    <t>⑤貸付金の明細</t>
    <phoneticPr fontId="1"/>
  </si>
  <si>
    <t>相手先名または種別</t>
    <rPh sb="0" eb="3">
      <t>アイテサキ</t>
    </rPh>
    <rPh sb="3" eb="4">
      <t>メイ</t>
    </rPh>
    <rPh sb="7" eb="9">
      <t>シュベツ</t>
    </rPh>
    <phoneticPr fontId="18"/>
  </si>
  <si>
    <t>長期貸付金</t>
    <rPh sb="0" eb="2">
      <t>チョウキ</t>
    </rPh>
    <rPh sb="2" eb="5">
      <t>カシツケキン</t>
    </rPh>
    <phoneticPr fontId="18"/>
  </si>
  <si>
    <t>短期貸付金</t>
    <rPh sb="0" eb="2">
      <t>タンキ</t>
    </rPh>
    <rPh sb="2" eb="5">
      <t>カシツケキン</t>
    </rPh>
    <phoneticPr fontId="18"/>
  </si>
  <si>
    <t>（参考）
貸付金計</t>
    <rPh sb="1" eb="3">
      <t>サンコウ</t>
    </rPh>
    <rPh sb="5" eb="8">
      <t>カシツケキン</t>
    </rPh>
    <rPh sb="8" eb="9">
      <t>ケイ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</si>
  <si>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</si>
  <si>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</si>
  <si>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</si>
  <si>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</si>
  <si>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8"/>
  </si>
  <si>
    <t>【貸付金】</t>
    <rPh sb="1" eb="4">
      <t>カシツケキン</t>
    </rPh>
    <phoneticPr fontId="18"/>
  </si>
  <si>
    <t>小計</t>
    <rPh sb="0" eb="2">
      <t>ショウケイ</t>
    </rPh>
    <phoneticPr fontId="1"/>
  </si>
  <si>
    <t>【未収金】</t>
    <rPh sb="1" eb="4">
      <t>ミシュウキン</t>
    </rPh>
    <phoneticPr fontId="18"/>
  </si>
  <si>
    <t>税等未収金</t>
    <rPh sb="0" eb="1">
      <t>ゼイ</t>
    </rPh>
    <rPh sb="1" eb="2">
      <t>ナド</t>
    </rPh>
    <rPh sb="2" eb="5">
      <t>ミシュウキン</t>
    </rPh>
    <phoneticPr fontId="1"/>
  </si>
  <si>
    <t>個人市民税</t>
    <rPh sb="0" eb="2">
      <t>コジン</t>
    </rPh>
    <rPh sb="2" eb="5">
      <t>シミンゼイ</t>
    </rPh>
    <phoneticPr fontId="1"/>
  </si>
  <si>
    <t>法人市民税</t>
    <rPh sb="0" eb="5">
      <t>ホウジンシミンゼイ</t>
    </rPh>
    <phoneticPr fontId="1"/>
  </si>
  <si>
    <t>固定資産税</t>
    <rPh sb="0" eb="5">
      <t>コテイシサンゼイ</t>
    </rPh>
    <phoneticPr fontId="1"/>
  </si>
  <si>
    <t>軽自動車税</t>
    <rPh sb="0" eb="4">
      <t>ケイジドウシャ</t>
    </rPh>
    <rPh sb="4" eb="5">
      <t>ゼイ</t>
    </rPh>
    <phoneticPr fontId="1"/>
  </si>
  <si>
    <t>特別土地保有税</t>
    <rPh sb="0" eb="7">
      <t>トクベツトチホユウゼイ</t>
    </rPh>
    <phoneticPr fontId="1"/>
  </si>
  <si>
    <t>都市計画税</t>
    <rPh sb="0" eb="5">
      <t>トシケイカクゼイ</t>
    </rPh>
    <phoneticPr fontId="1"/>
  </si>
  <si>
    <t>介護保険料　第1号被保険者保険料</t>
  </si>
  <si>
    <t>一般被保険者国民健康保険税</t>
  </si>
  <si>
    <t>退職被保険者等国民健康保険税</t>
    <phoneticPr fontId="18"/>
  </si>
  <si>
    <t>後期高齢者医療保険料　普通徴収保険料</t>
  </si>
  <si>
    <t>奈良県後期高齢者医療広域連合</t>
    <phoneticPr fontId="18"/>
  </si>
  <si>
    <t>その他の未収金</t>
    <rPh sb="2" eb="3">
      <t>タ</t>
    </rPh>
    <rPh sb="4" eb="7">
      <t>ミシュウキン</t>
    </rPh>
    <phoneticPr fontId="1"/>
  </si>
  <si>
    <t>分担金負担金（私立保育所保護者負担金）</t>
    <rPh sb="0" eb="3">
      <t>ブンタンキン</t>
    </rPh>
    <rPh sb="3" eb="6">
      <t>フタンキン</t>
    </rPh>
    <rPh sb="7" eb="9">
      <t>シリツ</t>
    </rPh>
    <rPh sb="9" eb="11">
      <t>ホイク</t>
    </rPh>
    <rPh sb="11" eb="12">
      <t>ジョ</t>
    </rPh>
    <rPh sb="12" eb="15">
      <t>ホゴシャ</t>
    </rPh>
    <rPh sb="15" eb="17">
      <t>フタン</t>
    </rPh>
    <rPh sb="17" eb="18">
      <t>キン</t>
    </rPh>
    <phoneticPr fontId="1"/>
  </si>
  <si>
    <t>使用料手数料（市立保育所保育料）</t>
    <rPh sb="0" eb="3">
      <t>シヨウリョウ</t>
    </rPh>
    <rPh sb="3" eb="6">
      <t>テスウリョウ</t>
    </rPh>
    <rPh sb="7" eb="9">
      <t>シリツ</t>
    </rPh>
    <rPh sb="9" eb="12">
      <t>ホイクショ</t>
    </rPh>
    <rPh sb="12" eb="15">
      <t>ホイクリョウ</t>
    </rPh>
    <phoneticPr fontId="1"/>
  </si>
  <si>
    <t>使用料手数料（市営住宅使用料）</t>
    <rPh sb="0" eb="3">
      <t>シヨウリョウ</t>
    </rPh>
    <rPh sb="3" eb="6">
      <t>テスウリョウ</t>
    </rPh>
    <rPh sb="7" eb="11">
      <t>シエイジュウタク</t>
    </rPh>
    <rPh sb="11" eb="14">
      <t>シヨウリョウ</t>
    </rPh>
    <phoneticPr fontId="1"/>
  </si>
  <si>
    <t>使用料手数料（し尿処理手数料）</t>
    <rPh sb="0" eb="3">
      <t>シヨウリョウ</t>
    </rPh>
    <rPh sb="3" eb="6">
      <t>テスウリョウ</t>
    </rPh>
    <rPh sb="8" eb="9">
      <t>ニョウ</t>
    </rPh>
    <rPh sb="9" eb="11">
      <t>ショリ</t>
    </rPh>
    <rPh sb="11" eb="14">
      <t>テスウリョウ</t>
    </rPh>
    <phoneticPr fontId="1"/>
  </si>
  <si>
    <t>諸収入（学校給食材料費徴収金）</t>
    <rPh sb="0" eb="3">
      <t>ショシュウニュウ</t>
    </rPh>
    <rPh sb="4" eb="8">
      <t>ガッコウキュウショク</t>
    </rPh>
    <rPh sb="8" eb="11">
      <t>ザイリョウヒ</t>
    </rPh>
    <rPh sb="11" eb="14">
      <t>チョウシュウキン</t>
    </rPh>
    <phoneticPr fontId="1"/>
  </si>
  <si>
    <t>諸収入（生活保護費返還金）</t>
    <rPh sb="0" eb="3">
      <t>ショシュウニュウ</t>
    </rPh>
    <rPh sb="4" eb="6">
      <t>セイカツ</t>
    </rPh>
    <rPh sb="6" eb="8">
      <t>ホゴ</t>
    </rPh>
    <rPh sb="8" eb="9">
      <t>ヒ</t>
    </rPh>
    <rPh sb="9" eb="12">
      <t>ヘンカンキン</t>
    </rPh>
    <phoneticPr fontId="1"/>
  </si>
  <si>
    <t>国民健康保険特別会計　雑入</t>
    <rPh sb="6" eb="10">
      <t>トクベツカイケイ</t>
    </rPh>
    <phoneticPr fontId="18"/>
  </si>
  <si>
    <t>⑦未収金の明細</t>
    <rPh sb="1" eb="4">
      <t>ミシュウキン</t>
    </rPh>
    <rPh sb="5" eb="7">
      <t>メイサイ</t>
    </rPh>
    <phoneticPr fontId="1"/>
  </si>
  <si>
    <t>退職被保険者等国民健康保険税</t>
  </si>
  <si>
    <t>奈良県後期高齢者医療広域連合</t>
  </si>
  <si>
    <t>使用料手数料（保育料）</t>
    <rPh sb="0" eb="3">
      <t>シヨウリョウ</t>
    </rPh>
    <rPh sb="3" eb="6">
      <t>テスウリョウ</t>
    </rPh>
    <rPh sb="7" eb="10">
      <t>ホイクリョウ</t>
    </rPh>
    <phoneticPr fontId="1"/>
  </si>
  <si>
    <t>水道事業　給水収益等</t>
    <rPh sb="0" eb="4">
      <t>スイドウジギョウ</t>
    </rPh>
    <rPh sb="5" eb="9">
      <t>キュウスイシュウエキ</t>
    </rPh>
    <rPh sb="9" eb="10">
      <t>トウ</t>
    </rPh>
    <phoneticPr fontId="18"/>
  </si>
  <si>
    <t>病院事業　補助金、負担金等</t>
    <rPh sb="0" eb="2">
      <t>ビョウイン</t>
    </rPh>
    <rPh sb="2" eb="4">
      <t>ジギョウ</t>
    </rPh>
    <rPh sb="5" eb="8">
      <t>ホジョキン</t>
    </rPh>
    <rPh sb="9" eb="12">
      <t>フタンキン</t>
    </rPh>
    <rPh sb="12" eb="13">
      <t>トウ</t>
    </rPh>
    <phoneticPr fontId="18"/>
  </si>
  <si>
    <t>生駒市メディカルセンター</t>
    <phoneticPr fontId="18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</si>
  <si>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</si>
  <si>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①地方債等（借入先別）の明細</t>
    <rPh sb="1" eb="4">
      <t>チホウサイ</t>
    </rPh>
    <rPh sb="4" eb="5">
      <t>トウ</t>
    </rPh>
    <rPh sb="6" eb="9">
      <t>カリイレサキ</t>
    </rPh>
    <rPh sb="9" eb="10">
      <t>ベツ</t>
    </rPh>
    <rPh sb="12" eb="14">
      <t>メイサイ</t>
    </rPh>
    <phoneticPr fontId="1"/>
  </si>
  <si>
    <t>地方債等残高</t>
    <rPh sb="0" eb="3">
      <t>チホウサイ</t>
    </rPh>
    <rPh sb="3" eb="4">
      <t>トウ</t>
    </rPh>
    <rPh sb="4" eb="6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</si>
  <si>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</si>
  <si>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</si>
  <si>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</si>
  <si>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</si>
  <si>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</si>
  <si>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</si>
  <si>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18"/>
  </si>
  <si>
    <t>うち共同発行債</t>
    <rPh sb="2" eb="4">
      <t>キョウドウ</t>
    </rPh>
    <rPh sb="4" eb="6">
      <t>ハッコウ</t>
    </rPh>
    <rPh sb="6" eb="7">
      <t>サイ</t>
    </rPh>
    <phoneticPr fontId="18"/>
  </si>
  <si>
    <t>うち住民公募債</t>
    <rPh sb="2" eb="4">
      <t>ジュウミン</t>
    </rPh>
    <rPh sb="4" eb="7">
      <t>コウボサイ</t>
    </rPh>
    <phoneticPr fontId="18"/>
  </si>
  <si>
    <t>【通常分】</t>
    <rPh sb="1" eb="3">
      <t>ツウジョウ</t>
    </rPh>
    <rPh sb="3" eb="4">
      <t>ブン</t>
    </rPh>
    <phoneticPr fontId="1"/>
  </si>
  <si>
    <t>　　一般公共事業</t>
    <rPh sb="2" eb="4">
      <t>イッパン</t>
    </rPh>
    <rPh sb="4" eb="6">
      <t>コウキョウ</t>
    </rPh>
    <rPh sb="6" eb="8">
      <t>ジギョウ</t>
    </rPh>
    <phoneticPr fontId="1"/>
  </si>
  <si>
    <t>　　公営住宅建設</t>
    <rPh sb="2" eb="4">
      <t>コウエイ</t>
    </rPh>
    <rPh sb="4" eb="6">
      <t>ジュウタク</t>
    </rPh>
    <rPh sb="6" eb="8">
      <t>ケンセツ</t>
    </rPh>
    <phoneticPr fontId="1"/>
  </si>
  <si>
    <t>　　災害復旧</t>
    <rPh sb="2" eb="4">
      <t>サイガイ</t>
    </rPh>
    <rPh sb="4" eb="6">
      <t>フッキュウ</t>
    </rPh>
    <phoneticPr fontId="1"/>
  </si>
  <si>
    <t>　　教育・福祉施設</t>
    <rPh sb="2" eb="4">
      <t>キョウイク</t>
    </rPh>
    <rPh sb="5" eb="7">
      <t>フクシ</t>
    </rPh>
    <rPh sb="7" eb="9">
      <t>シセツ</t>
    </rPh>
    <phoneticPr fontId="1"/>
  </si>
  <si>
    <t>　　一般単独事業</t>
    <rPh sb="2" eb="4">
      <t>イッパン</t>
    </rPh>
    <rPh sb="4" eb="6">
      <t>タンドク</t>
    </rPh>
    <rPh sb="6" eb="8">
      <t>ジギョウ</t>
    </rPh>
    <phoneticPr fontId="1"/>
  </si>
  <si>
    <t>　　その他</t>
    <rPh sb="4" eb="5">
      <t>ホカ</t>
    </rPh>
    <phoneticPr fontId="1"/>
  </si>
  <si>
    <t>【特別分】</t>
    <rPh sb="1" eb="3">
      <t>トクベツ</t>
    </rPh>
    <rPh sb="3" eb="4">
      <t>ブン</t>
    </rPh>
    <phoneticPr fontId="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</si>
  <si>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9"/>
  </si>
  <si>
    <t>　　減税補てん債</t>
    <rPh sb="2" eb="4">
      <t>ゲンゼイ</t>
    </rPh>
    <rPh sb="4" eb="5">
      <t>ホ</t>
    </rPh>
    <rPh sb="7" eb="8">
      <t>サイ</t>
    </rPh>
    <phoneticPr fontId="29"/>
  </si>
  <si>
    <t>　　退職手当債</t>
    <rPh sb="2" eb="4">
      <t>タイショク</t>
    </rPh>
    <rPh sb="4" eb="6">
      <t>テアテ</t>
    </rPh>
    <rPh sb="6" eb="7">
      <t>サイ</t>
    </rPh>
    <phoneticPr fontId="29"/>
  </si>
  <si>
    <t>　　その他</t>
    <rPh sb="4" eb="5">
      <t>タ</t>
    </rPh>
    <phoneticPr fontId="29"/>
  </si>
  <si>
    <t>【その他】</t>
    <rPh sb="3" eb="4">
      <t>タ</t>
    </rPh>
    <phoneticPr fontId="1"/>
  </si>
  <si>
    <t>合計</t>
    <rPh sb="0" eb="2">
      <t>ゴウケイ</t>
    </rPh>
    <phoneticPr fontId="1"/>
  </si>
  <si>
    <t>②地方債等（利率別）の明細</t>
    <rPh sb="1" eb="4">
      <t>チホウサイ</t>
    </rPh>
    <rPh sb="4" eb="5">
      <t>トウ</t>
    </rPh>
    <rPh sb="6" eb="8">
      <t>リリツ</t>
    </rPh>
    <rPh sb="8" eb="9">
      <t>ベツ</t>
    </rPh>
    <rPh sb="11" eb="13">
      <t>メイサイ</t>
    </rPh>
    <phoneticPr fontId="18"/>
  </si>
  <si>
    <t>地方債等残高</t>
    <rPh sb="0" eb="3">
      <t>チホウサイ</t>
    </rPh>
    <rPh sb="4" eb="6">
      <t>ザンダカ</t>
    </rPh>
    <phoneticPr fontId="25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</si>
  <si>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</si>
  <si>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</si>
  <si>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</si>
  <si>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</si>
  <si>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</si>
  <si>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</si>
  <si>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</si>
  <si>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</si>
  <si>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③地方債等（返済期間別）の明細</t>
    <rPh sb="1" eb="4">
      <t>チホウサイ</t>
    </rPh>
    <rPh sb="6" eb="8">
      <t>ヘンサイ</t>
    </rPh>
    <rPh sb="8" eb="10">
      <t>キカン</t>
    </rPh>
    <rPh sb="10" eb="11">
      <t>ベツ</t>
    </rPh>
    <rPh sb="13" eb="15">
      <t>メイサイ</t>
    </rPh>
    <phoneticPr fontId="18"/>
  </si>
  <si>
    <t>（単位：円）</t>
    <rPh sb="4" eb="5">
      <t>エン</t>
    </rPh>
    <phoneticPr fontId="18"/>
  </si>
  <si>
    <t>１年以内</t>
    <rPh sb="1" eb="2">
      <t>ネン</t>
    </rPh>
    <rPh sb="2" eb="4">
      <t>イナイ</t>
    </rPh>
    <phoneticPr fontId="18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</si>
  <si>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</si>
  <si>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</si>
  <si>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</si>
  <si>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8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</si>
  <si>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8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</si>
  <si>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8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</si>
  <si>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8"/>
  </si>
  <si>
    <t>20年超</t>
    <rPh sb="2" eb="3">
      <t>ネン</t>
    </rPh>
    <rPh sb="3" eb="4">
      <t>チョウ</t>
    </rPh>
    <phoneticPr fontId="18"/>
  </si>
  <si>
    <t>④特定の契約条項が付された地方債等の概要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8" eb="20">
      <t>ガイヨウ</t>
    </rPh>
    <phoneticPr fontId="18"/>
  </si>
  <si>
    <t>特定の契約条項が
付された地方債等残高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7" eb="19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</si>
  <si>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</si>
  <si>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⑤引当金の明細</t>
    <rPh sb="1" eb="4">
      <t>ヒキアテキン</t>
    </rPh>
    <rPh sb="5" eb="7">
      <t>メイサイ</t>
    </rPh>
    <phoneticPr fontId="1"/>
  </si>
  <si>
    <t>区分</t>
    <rPh sb="0" eb="2">
      <t>クブン</t>
    </rPh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</si>
  <si>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18"/>
  </si>
  <si>
    <t>本年度増加額</t>
    <rPh sb="0" eb="3">
      <t>ホンネンド</t>
    </rPh>
    <rPh sb="3" eb="5">
      <t>ゾウカ</t>
    </rPh>
    <rPh sb="5" eb="6">
      <t>ガク</t>
    </rPh>
    <phoneticPr fontId="18"/>
  </si>
  <si>
    <t>本年度減少額</t>
    <rPh sb="0" eb="3">
      <t>ホンネンド</t>
    </rPh>
    <rPh sb="3" eb="6">
      <t>ゲンショウガク</t>
    </rPh>
    <phoneticPr fontId="18"/>
  </si>
  <si>
    <t>本年度末残高</t>
    <rPh sb="0" eb="3">
      <t>ホンネンド</t>
    </rPh>
    <rPh sb="3" eb="4">
      <t>マツ</t>
    </rPh>
    <rPh sb="4" eb="6">
      <t>ザンダカ</t>
    </rPh>
    <phoneticPr fontId="18"/>
  </si>
  <si>
    <t>目的使用</t>
    <rPh sb="0" eb="2">
      <t>モクテキ</t>
    </rPh>
    <rPh sb="2" eb="4">
      <t>シヨウ</t>
    </rPh>
    <phoneticPr fontId="1"/>
  </si>
  <si>
    <t>その他</t>
    <rPh sb="2" eb="3">
      <t>タ</t>
    </rPh>
    <phoneticPr fontId="1"/>
  </si>
  <si>
    <t>固定資産</t>
    <rPh sb="0" eb="2">
      <t>コテイ</t>
    </rPh>
    <rPh sb="2" eb="4">
      <t>シサン</t>
    </rPh>
    <phoneticPr fontId="18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</si>
  <si>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18"/>
  </si>
  <si>
    <t>流動資産</t>
    <rPh sb="0" eb="2">
      <t>リュウドウ</t>
    </rPh>
    <rPh sb="2" eb="4">
      <t>シサン</t>
    </rPh>
    <phoneticPr fontId="18"/>
  </si>
  <si>
    <t>固定負債</t>
    <rPh sb="0" eb="2">
      <t>コテイ</t>
    </rPh>
    <rPh sb="2" eb="4">
      <t>フサイ</t>
    </rPh>
    <phoneticPr fontId="1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</si>
  <si>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8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</si>
  <si>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18"/>
  </si>
  <si>
    <t>流動負債</t>
    <rPh sb="0" eb="2">
      <t>リュウドウ</t>
    </rPh>
    <rPh sb="2" eb="4">
      <t>フサイ</t>
    </rPh>
    <phoneticPr fontId="18"/>
  </si>
  <si>
    <t>賞与等引当金</t>
    <rPh sb="0" eb="3">
      <t>ショウヨトウ</t>
    </rPh>
    <rPh sb="3" eb="5">
      <t>ヒキアテ</t>
    </rPh>
    <rPh sb="5" eb="6">
      <t>キン</t>
    </rPh>
    <phoneticPr fontId="18"/>
  </si>
  <si>
    <t>２．連結行政コスト計算書の内容に関する明細</t>
    <rPh sb="2" eb="4">
      <t>レンケツ</t>
    </rPh>
    <rPh sb="4" eb="6">
      <t>ギョウセイ</t>
    </rPh>
    <rPh sb="9" eb="12">
      <t>ケイサンショ</t>
    </rPh>
    <rPh sb="13" eb="15">
      <t>ナイヨウ</t>
    </rPh>
    <rPh sb="16" eb="17">
      <t>カン</t>
    </rPh>
    <rPh sb="19" eb="21">
      <t>メイサイ</t>
    </rPh>
    <phoneticPr fontId="1"/>
  </si>
  <si>
    <t>（１）補助金等の明細</t>
    <rPh sb="3" eb="7">
      <t>ホジョキンナド</t>
    </rPh>
    <rPh sb="8" eb="10">
      <t>メイサイ</t>
    </rPh>
    <phoneticPr fontId="1"/>
  </si>
  <si>
    <t>（単位：円）</t>
    <rPh sb="1" eb="3">
      <t>タンイ</t>
    </rPh>
    <rPh sb="4" eb="5">
      <t>エン</t>
    </rPh>
    <phoneticPr fontId="19"/>
  </si>
  <si>
    <t>区分</t>
    <rPh sb="0" eb="2">
      <t>クブン</t>
    </rPh>
    <phoneticPr fontId="1"/>
  </si>
  <si>
    <t>名称</t>
    <rPh sb="0" eb="2">
      <t>メイショウ</t>
    </rPh>
    <phoneticPr fontId="1"/>
  </si>
  <si>
    <t>相手先</t>
    <rPh sb="0" eb="3">
      <t>アイテサキ</t>
    </rPh>
    <phoneticPr fontId="1"/>
  </si>
  <si>
    <t>金額</t>
    <rPh sb="0" eb="2">
      <t>キンガク</t>
    </rPh>
    <phoneticPr fontId="1"/>
  </si>
  <si>
    <t>支出目的</t>
    <rPh sb="0" eb="2">
      <t>シシュツ</t>
    </rPh>
    <rPh sb="2" eb="4">
      <t>モクテキ</t>
    </rPh>
    <phoneticPr fontId="1"/>
  </si>
  <si>
    <t>他団体への公共施設等整備補助金等_x000D_
(所有外資産分）</t>
    <phoneticPr fontId="18"/>
  </si>
  <si>
    <t>集会所整備補助金</t>
  </si>
  <si>
    <t>各自治会</t>
    <rPh sb="0" eb="1">
      <t>カク</t>
    </rPh>
    <rPh sb="1" eb="4">
      <t>ジチカイ</t>
    </rPh>
    <phoneticPr fontId="15"/>
  </si>
  <si>
    <t>集会所整備</t>
  </si>
  <si>
    <t>私立保育所等施設整備費補助金</t>
  </si>
  <si>
    <t>各保育所</t>
    <rPh sb="0" eb="1">
      <t>カク</t>
    </rPh>
    <rPh sb="1" eb="4">
      <t>ホイクショ</t>
    </rPh>
    <phoneticPr fontId="15"/>
  </si>
  <si>
    <t>保育所整備</t>
  </si>
  <si>
    <t>計</t>
    <rPh sb="0" eb="1">
      <t>ケイ</t>
    </rPh>
    <phoneticPr fontId="1"/>
  </si>
  <si>
    <t>その他の補助金等</t>
    <phoneticPr fontId="18"/>
  </si>
  <si>
    <t>私立保育所保育実施負担金</t>
  </si>
  <si>
    <t>保育所運営</t>
    <rPh sb="3" eb="5">
      <t>ウンエイ</t>
    </rPh>
    <phoneticPr fontId="15"/>
  </si>
  <si>
    <t>臨時福祉給付金</t>
  </si>
  <si>
    <t>給付金受給者</t>
  </si>
  <si>
    <t>福祉給付</t>
    <rPh sb="0" eb="2">
      <t>フクシ</t>
    </rPh>
    <rPh sb="2" eb="4">
      <t>キュウフ</t>
    </rPh>
    <phoneticPr fontId="15"/>
  </si>
  <si>
    <t>私立保育所運営費補助金</t>
  </si>
  <si>
    <t>児童育成クラブ運営助成金</t>
  </si>
  <si>
    <t>生駒市学童保育
運営協議会他</t>
    <rPh sb="13" eb="14">
      <t>タ</t>
    </rPh>
    <phoneticPr fontId="15"/>
  </si>
  <si>
    <t>児童育成クラブ運営</t>
  </si>
  <si>
    <t>介護サービス等給付費外</t>
    <rPh sb="10" eb="11">
      <t>ホカ</t>
    </rPh>
    <phoneticPr fontId="18"/>
  </si>
  <si>
    <t>奈良県国民健康
保険団体連合会</t>
    <phoneticPr fontId="18"/>
  </si>
  <si>
    <t>介護サービス等給付</t>
    <rPh sb="0" eb="2">
      <t>カイゴ</t>
    </rPh>
    <rPh sb="6" eb="7">
      <t>トウ</t>
    </rPh>
    <rPh sb="7" eb="9">
      <t>キュウフ</t>
    </rPh>
    <phoneticPr fontId="18"/>
  </si>
  <si>
    <t>高額介護サービス等給付費外</t>
    <rPh sb="12" eb="13">
      <t>ホカ</t>
    </rPh>
    <phoneticPr fontId="18"/>
  </si>
  <si>
    <t>負担金受給者</t>
  </si>
  <si>
    <t>一般療養給付費外</t>
    <rPh sb="7" eb="8">
      <t>ホカ</t>
    </rPh>
    <phoneticPr fontId="18"/>
  </si>
  <si>
    <t>一般療養給付</t>
    <phoneticPr fontId="18"/>
  </si>
  <si>
    <t>後期高齢者支援金</t>
  </si>
  <si>
    <t>社会保険診療報酬
支払基金</t>
    <phoneticPr fontId="18"/>
  </si>
  <si>
    <t>後期高齢者支援</t>
    <phoneticPr fontId="18"/>
  </si>
  <si>
    <t>その他</t>
    <rPh sb="2" eb="3">
      <t>タ</t>
    </rPh>
    <phoneticPr fontId="15"/>
  </si>
  <si>
    <t>３．連結純資産変動計算書の内容に関する明細</t>
    <rPh sb="4" eb="7">
      <t>ジュンシサン</t>
    </rPh>
    <rPh sb="7" eb="9">
      <t>ヘンドウ</t>
    </rPh>
    <rPh sb="9" eb="12">
      <t>ケイサンショ</t>
    </rPh>
    <rPh sb="13" eb="15">
      <t>ナイヨウ</t>
    </rPh>
    <rPh sb="16" eb="17">
      <t>カン</t>
    </rPh>
    <rPh sb="19" eb="21">
      <t>メイサイ</t>
    </rPh>
    <phoneticPr fontId="1"/>
  </si>
  <si>
    <t>（１）財源の明細</t>
    <rPh sb="3" eb="5">
      <t>ザイゲン</t>
    </rPh>
    <rPh sb="6" eb="8">
      <t>メイサイ</t>
    </rPh>
    <phoneticPr fontId="1"/>
  </si>
  <si>
    <t>会計</t>
    <rPh sb="0" eb="2">
      <t>カイケイ</t>
    </rPh>
    <phoneticPr fontId="18"/>
  </si>
  <si>
    <t>財源の内容</t>
    <rPh sb="0" eb="2">
      <t>ザイゲン</t>
    </rPh>
    <rPh sb="3" eb="5">
      <t>ナイヨウ</t>
    </rPh>
    <phoneticPr fontId="18"/>
  </si>
  <si>
    <t>金額</t>
    <rPh sb="0" eb="2">
      <t>キンガク</t>
    </rPh>
    <phoneticPr fontId="18"/>
  </si>
  <si>
    <t>一般会計</t>
    <rPh sb="0" eb="4">
      <t>イッパンカイケイ</t>
    </rPh>
    <phoneticPr fontId="18"/>
  </si>
  <si>
    <t>税収等</t>
    <rPh sb="0" eb="2">
      <t>ゼイシュウ</t>
    </rPh>
    <rPh sb="2" eb="3">
      <t>ナド</t>
    </rPh>
    <phoneticPr fontId="18"/>
  </si>
  <si>
    <t>市税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</si>
  <si>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</si>
  <si>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</si>
  <si>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</si>
  <si>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</si>
  <si>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</si>
  <si>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</si>
  <si>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</si>
  <si>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</si>
  <si>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</si>
  <si>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</si>
  <si>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</si>
  <si>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寄附金</t>
  </si>
  <si>
    <t>小計</t>
    <rPh sb="0" eb="2">
      <t>ショウケイ</t>
    </rPh>
    <phoneticPr fontId="18"/>
  </si>
  <si>
    <t>資本的
補助金</t>
    <phoneticPr fontId="18"/>
  </si>
  <si>
    <t>国県等補助金</t>
    <phoneticPr fontId="18"/>
  </si>
  <si>
    <t>国庫支出金</t>
    <rPh sb="0" eb="5">
      <t>コッコシシュツキン</t>
    </rPh>
    <phoneticPr fontId="15"/>
  </si>
  <si>
    <t>県支出金</t>
    <rPh sb="0" eb="1">
      <t>ケン</t>
    </rPh>
    <rPh sb="1" eb="4">
      <t>シシュツキン</t>
    </rPh>
    <phoneticPr fontId="15"/>
  </si>
  <si>
    <t>計</t>
    <rPh sb="0" eb="1">
      <t>ケイ</t>
    </rPh>
    <phoneticPr fontId="18"/>
  </si>
  <si>
    <t>経常的
補助金</t>
    <phoneticPr fontId="18"/>
  </si>
  <si>
    <t>公共施設整備基金
特別会計</t>
    <phoneticPr fontId="18"/>
  </si>
  <si>
    <t>公共施設整備寄附金</t>
  </si>
  <si>
    <t>資本的
補助金</t>
    <phoneticPr fontId="18"/>
  </si>
  <si>
    <t>介護保険特別会計</t>
    <phoneticPr fontId="18"/>
  </si>
  <si>
    <t>保険料</t>
    <phoneticPr fontId="18"/>
  </si>
  <si>
    <t>支払基金交付金</t>
    <phoneticPr fontId="18"/>
  </si>
  <si>
    <t>国県等補助金</t>
  </si>
  <si>
    <t>国民健康保険
特別会計</t>
    <phoneticPr fontId="18"/>
  </si>
  <si>
    <t>国民健康保険税</t>
    <phoneticPr fontId="18"/>
  </si>
  <si>
    <t>療養給付費交付金</t>
    <phoneticPr fontId="18"/>
  </si>
  <si>
    <t>前期高齢者交付金</t>
    <phoneticPr fontId="18"/>
  </si>
  <si>
    <t>共同事業交付金</t>
    <phoneticPr fontId="18"/>
  </si>
  <si>
    <t>経常的
補助金</t>
    <phoneticPr fontId="18"/>
  </si>
  <si>
    <t>後期高齢者医療
特別会計</t>
    <phoneticPr fontId="18"/>
  </si>
  <si>
    <t>後期高齢者医療保険料</t>
    <phoneticPr fontId="18"/>
  </si>
  <si>
    <t xml:space="preserve">奈良県市町村
総合事務組合
</t>
    <rPh sb="3" eb="6">
      <t>シチョウソン</t>
    </rPh>
    <rPh sb="7" eb="9">
      <t>ソウゴウ</t>
    </rPh>
    <rPh sb="9" eb="11">
      <t>ジム</t>
    </rPh>
    <rPh sb="11" eb="13">
      <t>クミアイ</t>
    </rPh>
    <phoneticPr fontId="18"/>
  </si>
  <si>
    <t>奈良県後期高齢者
医療広域連合</t>
    <phoneticPr fontId="18"/>
  </si>
  <si>
    <t>支払基金交付金外</t>
    <rPh sb="0" eb="2">
      <t>シハライ</t>
    </rPh>
    <rPh sb="2" eb="4">
      <t>キキン</t>
    </rPh>
    <rPh sb="4" eb="7">
      <t>コウフキン</t>
    </rPh>
    <rPh sb="7" eb="8">
      <t>ガイ</t>
    </rPh>
    <phoneticPr fontId="18"/>
  </si>
  <si>
    <t>資本的
補助金</t>
    <phoneticPr fontId="18"/>
  </si>
  <si>
    <t>経常的
補助金</t>
    <phoneticPr fontId="18"/>
  </si>
  <si>
    <t>（２）財源情報の明細</t>
    <rPh sb="3" eb="5">
      <t>ザイゲン</t>
    </rPh>
    <rPh sb="5" eb="7">
      <t>ジョウホウ</t>
    </rPh>
    <rPh sb="8" eb="10">
      <t>メイサイ</t>
    </rPh>
    <phoneticPr fontId="1"/>
  </si>
  <si>
    <t>内訳</t>
    <rPh sb="0" eb="2">
      <t>ウチワケ</t>
    </rPh>
    <phoneticPr fontId="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</si>
  <si>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"/>
  </si>
  <si>
    <t>地方債等</t>
    <rPh sb="0" eb="3">
      <t>チホウサイ</t>
    </rPh>
    <rPh sb="3" eb="4">
      <t>トウ</t>
    </rPh>
    <phoneticPr fontId="1"/>
  </si>
  <si>
    <t>税収等</t>
    <rPh sb="0" eb="3">
      <t>ゼイシュウナド</t>
    </rPh>
    <phoneticPr fontId="1"/>
  </si>
  <si>
    <t>その他</t>
    <rPh sb="2" eb="3">
      <t>ホカ</t>
    </rPh>
    <phoneticPr fontId="1"/>
  </si>
  <si>
    <t>純行政コスト</t>
    <rPh sb="0" eb="1">
      <t>ジュン</t>
    </rPh>
    <rPh sb="1" eb="3">
      <t>ギョウセイ</t>
    </rPh>
    <phoneticPr fontId="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</si>
  <si>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</si>
  <si>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"/>
  </si>
  <si>
    <t>４．連結資金収支計算書の内容に関する明細</t>
    <phoneticPr fontId="18"/>
  </si>
  <si>
    <t>（１）資金の明細</t>
    <rPh sb="3" eb="5">
      <t>シキン</t>
    </rPh>
    <rPh sb="6" eb="8">
      <t>メイサイ</t>
    </rPh>
    <phoneticPr fontId="1"/>
  </si>
  <si>
    <t>（単位：円）</t>
    <phoneticPr fontId="18"/>
  </si>
  <si>
    <t>本年度末残高</t>
    <rPh sb="0" eb="3">
      <t>ホンネンド</t>
    </rPh>
    <rPh sb="3" eb="4">
      <t>マツ</t>
    </rPh>
    <rPh sb="4" eb="6">
      <t>ザンダカ</t>
    </rPh>
    <phoneticPr fontId="1"/>
  </si>
  <si>
    <t>現金</t>
    <rPh sb="0" eb="2">
      <t>ゲンキン</t>
    </rPh>
    <phoneticPr fontId="18"/>
  </si>
  <si>
    <t>要求払預金</t>
    <rPh sb="0" eb="2">
      <t>ヨウキュウ</t>
    </rPh>
    <rPh sb="2" eb="3">
      <t>バラ</t>
    </rPh>
    <rPh sb="3" eb="5">
      <t>ヨキン</t>
    </rPh>
    <phoneticPr fontId="18"/>
  </si>
  <si>
    <t>短期投資</t>
    <rPh sb="0" eb="2">
      <t>タンキ</t>
    </rPh>
    <rPh sb="2" eb="4">
      <t>トウシ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</si>
</sst>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.00&quot;%&quot;;&quot;△ &quot;#,##0.00&quot;%&quot;"/>
    <numFmt numFmtId="178" formatCode="#,##0,;\-#,##0,;&quot;-&quot;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　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　Ｐゴシック"/>
      <family val="3"/>
      <charset val="128"/>
    </font>
    <font>
      <sz val="14"/>
      <color theme="1"/>
      <name val="ＭＳ　Ｐゴシック"/>
      <family val="3"/>
      <charset val="128"/>
    </font>
    <font>
      <sz val="9"/>
      <color theme="1"/>
      <name val="ＭＳ　Ｐゴシック"/>
      <family val="3"/>
      <charset val="128"/>
    </font>
    <font>
      <sz val="10"/>
      <name val="ＭＳ　Ｐゴシック"/>
      <family val="3"/>
      <charset val="128"/>
    </font>
    <font>
      <sz val="10"/>
      <color theme="1"/>
      <name val="ＭＳ　Ｐゴシック"/>
      <family val="3"/>
      <charset val="128"/>
    </font>
    <font>
      <sz val="12"/>
      <name val="ＭＳ　Ｐゴシック"/>
      <family val="3"/>
      <charset val="128"/>
    </font>
    <font>
      <sz val="14"/>
      <name val="ＭＳ　Ｐゴシック"/>
      <family val="3"/>
      <charset val="128"/>
    </font>
    <font>
      <sz val="9"/>
      <name val="ＭＳ　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b/>
      <sz val="10"/>
      <color indexed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indexed="8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</cellStyleXfs>
  <cellXfs count="292">
    <xf numFmtId="0" fontId="0" fillId="0" borderId="0" xfId="0">
      <alignment vertical="center"/>
    </xf>
    <xf numFmtId="0" fontId="4" fillId="0" borderId="0" xfId="3" applyFont="1" applyFill="1" applyAlignment="1">
      <alignment vertical="center"/>
    </xf>
    <xf numFmtId="0" fontId="6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 vertical="center"/>
    </xf>
    <xf numFmtId="38" fontId="4" fillId="0" borderId="0" xfId="1" applyFont="1" applyFill="1" applyAlignment="1">
      <alignment vertical="center"/>
    </xf>
    <xf numFmtId="176" fontId="9" fillId="0" borderId="3" xfId="4" applyNumberFormat="1" applyFont="1" applyFill="1" applyBorder="1" applyAlignment="1">
      <alignment horizontal="right" vertical="center" wrapText="1"/>
    </xf>
    <xf numFmtId="0" fontId="6" fillId="0" borderId="0" xfId="3" applyFont="1" applyFill="1" applyAlignment="1">
      <alignment vertical="center"/>
    </xf>
    <xf numFmtId="0" fontId="4" fillId="0" borderId="0" xfId="5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9" fillId="0" borderId="0" xfId="4" applyFont="1" applyFill="1" applyBorder="1">
      <alignment vertical="center"/>
    </xf>
    <xf numFmtId="0" fontId="13" fillId="0" borderId="0" xfId="5" applyFont="1" applyFill="1" applyBorder="1" applyAlignment="1">
      <alignment horizontal="right" vertical="center"/>
    </xf>
    <xf numFmtId="176" fontId="9" fillId="0" borderId="2" xfId="4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49" fontId="16" fillId="0" borderId="0" xfId="0" applyNumberFormat="1" applyFont="1" applyBorder="1" applyAlignment="1" applyProtection="1">
      <alignment horizontal="right" vertical="center"/>
      <protection locked="0"/>
    </xf>
    <xf numFmtId="49" fontId="17" fillId="2" borderId="2" xfId="0" applyNumberFormat="1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Border="1" applyProtection="1">
      <alignment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 wrapText="1"/>
    </xf>
    <xf numFmtId="49" fontId="17" fillId="0" borderId="2" xfId="0" applyNumberFormat="1" applyFont="1" applyBorder="1" applyAlignment="1" applyProtection="1">
      <alignment horizontal="left" vertical="center"/>
      <protection locked="0"/>
    </xf>
    <xf numFmtId="176" fontId="17" fillId="0" borderId="2" xfId="0" applyNumberFormat="1" applyFont="1" applyBorder="1" applyAlignment="1" applyProtection="1">
      <alignment horizontal="right" vertical="center"/>
      <protection locked="0"/>
    </xf>
    <xf numFmtId="176" fontId="17" fillId="3" borderId="2" xfId="0" applyNumberFormat="1" applyFont="1" applyFill="1" applyBorder="1" applyAlignment="1" applyProtection="1">
      <alignment horizontal="right" vertical="center"/>
    </xf>
    <xf numFmtId="0" fontId="17" fillId="0" borderId="2" xfId="0" applyFont="1" applyBorder="1" applyProtection="1">
      <alignment vertical="center"/>
    </xf>
    <xf numFmtId="176" fontId="17" fillId="0" borderId="2" xfId="0" applyNumberFormat="1" applyFont="1" applyBorder="1" applyAlignment="1" applyProtection="1">
      <alignment horizontal="right" vertical="center"/>
    </xf>
    <xf numFmtId="0" fontId="0" fillId="0" borderId="0" xfId="0" applyProtection="1">
      <alignment vertical="center"/>
    </xf>
    <xf numFmtId="49" fontId="19" fillId="0" borderId="0" xfId="0" applyNumberFormat="1" applyFont="1" applyBorder="1" applyAlignment="1" applyProtection="1">
      <alignment horizontal="right" vertical="center"/>
      <protection locked="0"/>
    </xf>
    <xf numFmtId="49" fontId="20" fillId="2" borderId="2" xfId="0" applyNumberFormat="1" applyFont="1" applyFill="1" applyBorder="1" applyAlignment="1" applyProtection="1">
      <alignment horizontal="center" vertical="center" wrapText="1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 wrapText="1"/>
    </xf>
    <xf numFmtId="10" fontId="17" fillId="3" borderId="2" xfId="0" applyNumberFormat="1" applyFont="1" applyFill="1" applyBorder="1" applyAlignment="1" applyProtection="1">
      <alignment horizontal="right" vertical="center"/>
    </xf>
    <xf numFmtId="49" fontId="17" fillId="0" borderId="2" xfId="0" applyNumberFormat="1" applyFont="1" applyBorder="1" applyProtection="1">
      <alignment vertical="center"/>
    </xf>
    <xf numFmtId="0" fontId="16" fillId="0" borderId="0" xfId="0" applyFont="1" applyBorder="1" applyAlignment="1" applyProtection="1">
      <alignment horizontal="right" vertical="center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49" fontId="17" fillId="0" borderId="2" xfId="0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  <protection locked="0"/>
    </xf>
    <xf numFmtId="0" fontId="17" fillId="0" borderId="6" xfId="0" applyFont="1" applyFill="1" applyBorder="1" applyAlignment="1" applyProtection="1">
      <alignment horizontal="center" vertical="center"/>
    </xf>
    <xf numFmtId="49" fontId="17" fillId="0" borderId="5" xfId="0" applyNumberFormat="1" applyFont="1" applyBorder="1" applyAlignment="1" applyProtection="1">
      <alignment horizontal="left" vertical="center"/>
      <protection locked="0"/>
    </xf>
    <xf numFmtId="176" fontId="17" fillId="0" borderId="5" xfId="0" applyNumberFormat="1" applyFont="1" applyBorder="1" applyAlignment="1" applyProtection="1">
      <alignment horizontal="right" vertical="center"/>
      <protection locked="0"/>
    </xf>
    <xf numFmtId="176" fontId="17" fillId="3" borderId="5" xfId="0" applyNumberFormat="1" applyFont="1" applyFill="1" applyBorder="1" applyAlignment="1" applyProtection="1">
      <alignment horizontal="right" vertical="center"/>
    </xf>
    <xf numFmtId="49" fontId="17" fillId="0" borderId="5" xfId="0" applyNumberFormat="1" applyFont="1" applyBorder="1" applyAlignment="1" applyProtection="1">
      <alignment horizontal="left" vertical="center" wrapText="1"/>
      <protection locked="0"/>
    </xf>
    <xf numFmtId="49" fontId="17" fillId="0" borderId="5" xfId="0" applyNumberFormat="1" applyFont="1" applyBorder="1" applyAlignment="1" applyProtection="1">
      <alignment horizontal="left" vertical="center"/>
    </xf>
    <xf numFmtId="176" fontId="17" fillId="0" borderId="5" xfId="0" applyNumberFormat="1" applyFont="1" applyBorder="1" applyAlignment="1" applyProtection="1">
      <alignment horizontal="right" vertical="center"/>
    </xf>
    <xf numFmtId="49" fontId="17" fillId="2" borderId="6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right" vertical="center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9" xfId="0" applyFont="1" applyFill="1" applyBorder="1" applyAlignment="1" applyProtection="1">
      <alignment horizontal="left" vertical="center"/>
    </xf>
    <xf numFmtId="49" fontId="17" fillId="0" borderId="5" xfId="0" applyNumberFormat="1" applyFont="1" applyBorder="1" applyProtection="1">
      <alignment vertical="center"/>
    </xf>
    <xf numFmtId="49" fontId="17" fillId="2" borderId="10" xfId="0" applyNumberFormat="1" applyFont="1" applyFill="1" applyBorder="1" applyAlignment="1" applyProtection="1">
      <alignment horizontal="center" vertical="center"/>
    </xf>
    <xf numFmtId="176" fontId="17" fillId="3" borderId="10" xfId="0" applyNumberFormat="1" applyFont="1" applyFill="1" applyBorder="1" applyAlignment="1" applyProtection="1">
      <alignment horizontal="right" vertical="center"/>
    </xf>
    <xf numFmtId="49" fontId="17" fillId="2" borderId="8" xfId="0" applyNumberFormat="1" applyFont="1" applyFill="1" applyBorder="1" applyAlignment="1" applyProtection="1">
      <alignment horizontal="left" vertical="center"/>
    </xf>
    <xf numFmtId="49" fontId="17" fillId="2" borderId="1" xfId="0" applyNumberFormat="1" applyFont="1" applyFill="1" applyBorder="1" applyAlignment="1" applyProtection="1">
      <alignment horizontal="left" vertical="center"/>
    </xf>
    <xf numFmtId="49" fontId="17" fillId="2" borderId="9" xfId="0" applyNumberFormat="1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left" vertical="center"/>
    </xf>
    <xf numFmtId="0" fontId="17" fillId="0" borderId="3" xfId="0" applyFont="1" applyBorder="1" applyProtection="1">
      <alignment vertical="center"/>
    </xf>
    <xf numFmtId="176" fontId="17" fillId="0" borderId="2" xfId="0" applyNumberFormat="1" applyFont="1" applyBorder="1" applyProtection="1">
      <alignment vertical="center"/>
    </xf>
    <xf numFmtId="176" fontId="17" fillId="0" borderId="4" xfId="0" applyNumberFormat="1" applyFont="1" applyBorder="1" applyProtection="1">
      <alignment vertical="center"/>
    </xf>
    <xf numFmtId="176" fontId="17" fillId="3" borderId="6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21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24" fillId="0" borderId="0" xfId="0" applyFont="1" applyBorder="1" applyProtection="1">
      <alignment vertical="center"/>
    </xf>
    <xf numFmtId="49" fontId="24" fillId="0" borderId="0" xfId="0" applyNumberFormat="1" applyFont="1" applyBorder="1" applyAlignment="1" applyProtection="1">
      <alignment horizontal="right"/>
      <protection locked="0"/>
    </xf>
    <xf numFmtId="49" fontId="17" fillId="2" borderId="15" xfId="0" applyNumberFormat="1" applyFont="1" applyFill="1" applyBorder="1" applyAlignment="1" applyProtection="1">
      <alignment horizontal="center" vertical="center" wrapText="1"/>
    </xf>
    <xf numFmtId="49" fontId="17" fillId="2" borderId="7" xfId="0" applyNumberFormat="1" applyFont="1" applyFill="1" applyBorder="1" applyAlignment="1" applyProtection="1">
      <alignment horizontal="center" vertical="center" wrapText="1"/>
    </xf>
    <xf numFmtId="49" fontId="17" fillId="2" borderId="4" xfId="0" applyNumberFormat="1" applyFont="1" applyFill="1" applyBorder="1" applyAlignment="1" applyProtection="1">
      <alignment horizontal="center" vertical="center" wrapText="1"/>
    </xf>
    <xf numFmtId="49" fontId="27" fillId="2" borderId="17" xfId="0" applyNumberFormat="1" applyFont="1" applyFill="1" applyBorder="1" applyAlignment="1" applyProtection="1">
      <alignment horizontal="center" vertical="center" shrinkToFit="1"/>
    </xf>
    <xf numFmtId="49" fontId="26" fillId="2" borderId="8" xfId="0" applyNumberFormat="1" applyFont="1" applyFill="1" applyBorder="1" applyAlignment="1" applyProtection="1">
      <alignment horizontal="center" vertical="center" shrinkToFit="1"/>
    </xf>
    <xf numFmtId="49" fontId="26" fillId="2" borderId="3" xfId="0" applyNumberFormat="1" applyFont="1" applyFill="1" applyBorder="1" applyAlignment="1" applyProtection="1">
      <alignment horizontal="left" vertical="center"/>
    </xf>
    <xf numFmtId="49" fontId="26" fillId="2" borderId="7" xfId="0" applyNumberFormat="1" applyFont="1" applyFill="1" applyBorder="1" applyAlignment="1" applyProtection="1">
      <alignment horizontal="left" vertical="center"/>
    </xf>
    <xf numFmtId="49" fontId="26" fillId="2" borderId="4" xfId="0" applyNumberFormat="1" applyFont="1" applyFill="1" applyBorder="1" applyAlignment="1" applyProtection="1">
      <alignment horizontal="left" vertical="center"/>
    </xf>
    <xf numFmtId="0" fontId="26" fillId="0" borderId="2" xfId="0" applyFont="1" applyFill="1" applyBorder="1" applyAlignment="1" applyProtection="1">
      <alignment vertical="center"/>
    </xf>
    <xf numFmtId="49" fontId="26" fillId="2" borderId="2" xfId="0" applyNumberFormat="1" applyFont="1" applyFill="1" applyBorder="1" applyAlignment="1" applyProtection="1">
      <alignment horizontal="left" vertical="center"/>
    </xf>
    <xf numFmtId="176" fontId="28" fillId="0" borderId="2" xfId="0" applyNumberFormat="1" applyFont="1" applyBorder="1" applyAlignment="1" applyProtection="1">
      <alignment horizontal="right" vertical="center"/>
      <protection locked="0"/>
    </xf>
    <xf numFmtId="176" fontId="28" fillId="0" borderId="18" xfId="0" applyNumberFormat="1" applyFont="1" applyBorder="1" applyAlignment="1" applyProtection="1">
      <alignment horizontal="right" vertical="center"/>
      <protection locked="0"/>
    </xf>
    <xf numFmtId="176" fontId="28" fillId="0" borderId="4" xfId="0" applyNumberFormat="1" applyFont="1" applyBorder="1" applyAlignment="1" applyProtection="1">
      <alignment horizontal="right" vertical="center"/>
      <protection locked="0"/>
    </xf>
    <xf numFmtId="0" fontId="26" fillId="0" borderId="2" xfId="0" applyFont="1" applyBorder="1" applyAlignment="1" applyProtection="1">
      <alignment vertical="center"/>
    </xf>
    <xf numFmtId="0" fontId="26" fillId="0" borderId="2" xfId="0" applyFont="1" applyBorder="1" applyProtection="1">
      <alignment vertical="center"/>
    </xf>
    <xf numFmtId="0" fontId="26" fillId="0" borderId="2" xfId="0" applyFont="1" applyFill="1" applyBorder="1" applyProtection="1">
      <alignment vertical="center"/>
    </xf>
    <xf numFmtId="49" fontId="26" fillId="2" borderId="14" xfId="0" applyNumberFormat="1" applyFont="1" applyFill="1" applyBorder="1" applyAlignment="1" applyProtection="1">
      <alignment horizontal="left" vertical="center"/>
    </xf>
    <xf numFmtId="49" fontId="26" fillId="2" borderId="2" xfId="0" applyNumberFormat="1" applyFont="1" applyFill="1" applyBorder="1" applyAlignment="1" applyProtection="1">
      <alignment horizontal="left" vertical="center"/>
      <protection locked="0"/>
    </xf>
    <xf numFmtId="49" fontId="26" fillId="0" borderId="2" xfId="0" applyNumberFormat="1" applyFont="1" applyFill="1" applyBorder="1" applyAlignment="1" applyProtection="1">
      <alignment horizontal="left" vertical="center"/>
    </xf>
    <xf numFmtId="176" fontId="28" fillId="0" borderId="4" xfId="0" applyNumberFormat="1" applyFont="1" applyBorder="1" applyAlignment="1" applyProtection="1">
      <alignment horizontal="right" vertical="center"/>
    </xf>
    <xf numFmtId="176" fontId="28" fillId="0" borderId="18" xfId="0" applyNumberFormat="1" applyFont="1" applyBorder="1" applyAlignment="1" applyProtection="1">
      <alignment horizontal="right" vertical="center"/>
    </xf>
    <xf numFmtId="176" fontId="28" fillId="0" borderId="2" xfId="0" applyNumberFormat="1" applyFont="1" applyBorder="1" applyAlignment="1" applyProtection="1">
      <alignment horizontal="right" vertical="center"/>
    </xf>
    <xf numFmtId="176" fontId="28" fillId="3" borderId="4" xfId="0" applyNumberFormat="1" applyFont="1" applyFill="1" applyBorder="1" applyAlignment="1" applyProtection="1">
      <alignment horizontal="right" vertical="center"/>
    </xf>
    <xf numFmtId="176" fontId="28" fillId="3" borderId="18" xfId="0" applyNumberFormat="1" applyFont="1" applyFill="1" applyBorder="1" applyAlignment="1" applyProtection="1">
      <alignment horizontal="right" vertical="center"/>
    </xf>
    <xf numFmtId="0" fontId="30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horizontal="right" vertical="center"/>
    </xf>
    <xf numFmtId="49" fontId="32" fillId="0" borderId="0" xfId="0" applyNumberFormat="1" applyFont="1" applyBorder="1" applyAlignment="1" applyProtection="1">
      <alignment horizontal="right" vertical="center"/>
      <protection locked="0"/>
    </xf>
    <xf numFmtId="176" fontId="34" fillId="3" borderId="18" xfId="0" applyNumberFormat="1" applyFont="1" applyFill="1" applyBorder="1" applyAlignment="1" applyProtection="1">
      <alignment horizontal="right" vertical="center" wrapText="1"/>
    </xf>
    <xf numFmtId="176" fontId="34" fillId="0" borderId="22" xfId="1" applyNumberFormat="1" applyFont="1" applyBorder="1" applyAlignment="1" applyProtection="1">
      <alignment horizontal="right" vertical="center"/>
      <protection locked="0"/>
    </xf>
    <xf numFmtId="176" fontId="34" fillId="0" borderId="2" xfId="1" applyNumberFormat="1" applyFont="1" applyBorder="1" applyAlignment="1" applyProtection="1">
      <alignment horizontal="right" vertical="center"/>
      <protection locked="0"/>
    </xf>
    <xf numFmtId="177" fontId="34" fillId="0" borderId="2" xfId="1" applyNumberFormat="1" applyFont="1" applyBorder="1" applyAlignment="1" applyProtection="1">
      <alignment horizontal="right" vertical="center"/>
      <protection locked="0"/>
    </xf>
    <xf numFmtId="178" fontId="35" fillId="0" borderId="20" xfId="1" applyNumberFormat="1" applyFont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176" fontId="33" fillId="0" borderId="3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vertical="center"/>
    </xf>
    <xf numFmtId="49" fontId="21" fillId="0" borderId="0" xfId="0" applyNumberFormat="1" applyFont="1" applyAlignment="1" applyProtection="1">
      <alignment horizontal="right" vertical="center"/>
      <protection locked="0"/>
    </xf>
    <xf numFmtId="49" fontId="36" fillId="2" borderId="2" xfId="0" applyNumberFormat="1" applyFont="1" applyFill="1" applyBorder="1" applyAlignment="1" applyProtection="1">
      <alignment horizontal="center" vertical="center" wrapText="1"/>
    </xf>
    <xf numFmtId="49" fontId="36" fillId="0" borderId="2" xfId="0" applyNumberFormat="1" applyFont="1" applyBorder="1" applyAlignment="1" applyProtection="1">
      <alignment horizontal="left" vertical="center"/>
      <protection locked="0"/>
    </xf>
    <xf numFmtId="176" fontId="36" fillId="0" borderId="2" xfId="0" applyNumberFormat="1" applyFont="1" applyBorder="1" applyAlignment="1" applyProtection="1">
      <alignment horizontal="right" vertical="center"/>
      <protection locked="0"/>
    </xf>
    <xf numFmtId="176" fontId="36" fillId="3" borderId="2" xfId="0" applyNumberFormat="1" applyFont="1" applyFill="1" applyBorder="1" applyAlignment="1" applyProtection="1">
      <alignment horizontal="right" vertical="center"/>
    </xf>
    <xf numFmtId="49" fontId="36" fillId="2" borderId="2" xfId="0" applyNumberFormat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 vertical="center"/>
    </xf>
    <xf numFmtId="0" fontId="19" fillId="0" borderId="0" xfId="0" applyFont="1" applyBorder="1" applyProtection="1">
      <alignment vertical="center"/>
    </xf>
    <xf numFmtId="49" fontId="21" fillId="0" borderId="1" xfId="0" applyNumberFormat="1" applyFont="1" applyBorder="1" applyAlignment="1" applyProtection="1">
      <alignment horizontal="right" vertical="center"/>
      <protection locked="0"/>
    </xf>
    <xf numFmtId="49" fontId="37" fillId="2" borderId="2" xfId="0" applyNumberFormat="1" applyFont="1" applyFill="1" applyBorder="1" applyAlignment="1" applyProtection="1">
      <alignment horizontal="center" vertical="center"/>
    </xf>
    <xf numFmtId="49" fontId="37" fillId="2" borderId="2" xfId="0" applyNumberFormat="1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/>
    </xf>
    <xf numFmtId="0" fontId="37" fillId="0" borderId="4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center" vertical="center"/>
    </xf>
    <xf numFmtId="0" fontId="37" fillId="0" borderId="3" xfId="0" applyFont="1" applyFill="1" applyBorder="1" applyAlignment="1" applyProtection="1">
      <alignment horizontal="center" vertical="center" wrapText="1"/>
    </xf>
    <xf numFmtId="49" fontId="37" fillId="0" borderId="8" xfId="0" applyNumberFormat="1" applyFont="1" applyBorder="1" applyAlignment="1" applyProtection="1">
      <alignment horizontal="left" vertical="center" wrapText="1"/>
      <protection locked="0"/>
    </xf>
    <xf numFmtId="49" fontId="37" fillId="0" borderId="3" xfId="0" applyNumberFormat="1" applyFont="1" applyBorder="1" applyAlignment="1" applyProtection="1">
      <alignment horizontal="left" vertical="center"/>
      <protection locked="0"/>
    </xf>
    <xf numFmtId="176" fontId="37" fillId="0" borderId="3" xfId="0" applyNumberFormat="1" applyFont="1" applyBorder="1" applyAlignment="1" applyProtection="1">
      <alignment horizontal="right" vertical="center"/>
      <protection locked="0"/>
    </xf>
    <xf numFmtId="49" fontId="37" fillId="0" borderId="2" xfId="0" applyNumberFormat="1" applyFont="1" applyBorder="1" applyAlignment="1" applyProtection="1">
      <alignment horizontal="left" vertical="center"/>
      <protection locked="0"/>
    </xf>
    <xf numFmtId="49" fontId="37" fillId="0" borderId="8" xfId="0" applyNumberFormat="1" applyFont="1" applyBorder="1" applyAlignment="1" applyProtection="1">
      <alignment horizontal="left" vertical="center" wrapText="1"/>
    </xf>
    <xf numFmtId="49" fontId="37" fillId="0" borderId="3" xfId="0" applyNumberFormat="1" applyFont="1" applyBorder="1" applyAlignment="1" applyProtection="1">
      <alignment vertical="center"/>
    </xf>
    <xf numFmtId="176" fontId="37" fillId="0" borderId="3" xfId="0" applyNumberFormat="1" applyFont="1" applyBorder="1" applyAlignment="1" applyProtection="1">
      <alignment horizontal="right" vertical="center"/>
    </xf>
    <xf numFmtId="49" fontId="37" fillId="0" borderId="2" xfId="0" applyNumberFormat="1" applyFont="1" applyBorder="1" applyAlignment="1" applyProtection="1">
      <alignment horizontal="left" vertical="center"/>
    </xf>
    <xf numFmtId="49" fontId="37" fillId="2" borderId="8" xfId="0" applyNumberFormat="1" applyFont="1" applyFill="1" applyBorder="1" applyAlignment="1" applyProtection="1">
      <alignment horizontal="center" vertical="center" wrapText="1"/>
    </xf>
    <xf numFmtId="49" fontId="37" fillId="0" borderId="28" xfId="0" applyNumberFormat="1" applyFont="1" applyBorder="1" applyAlignment="1" applyProtection="1">
      <alignment horizontal="left" vertical="center"/>
    </xf>
    <xf numFmtId="176" fontId="37" fillId="3" borderId="3" xfId="0" applyNumberFormat="1" applyFont="1" applyFill="1" applyBorder="1" applyAlignment="1" applyProtection="1">
      <alignment horizontal="right" vertical="center"/>
    </xf>
    <xf numFmtId="49" fontId="37" fillId="0" borderId="29" xfId="0" applyNumberFormat="1" applyFont="1" applyBorder="1" applyAlignment="1" applyProtection="1">
      <alignment horizontal="left" vertical="center"/>
    </xf>
    <xf numFmtId="49" fontId="36" fillId="0" borderId="8" xfId="0" applyNumberFormat="1" applyFont="1" applyBorder="1" applyAlignment="1">
      <alignment horizontal="left" vertical="center" wrapText="1"/>
    </xf>
    <xf numFmtId="49" fontId="36" fillId="0" borderId="9" xfId="0" applyNumberFormat="1" applyFont="1" applyBorder="1" applyAlignment="1">
      <alignment horizontal="left" vertical="center" wrapText="1"/>
    </xf>
    <xf numFmtId="49" fontId="37" fillId="0" borderId="8" xfId="0" applyNumberFormat="1" applyFont="1" applyFill="1" applyBorder="1" applyAlignment="1" applyProtection="1">
      <alignment horizontal="center" vertical="center" wrapText="1"/>
    </xf>
    <xf numFmtId="49" fontId="37" fillId="0" borderId="3" xfId="0" applyNumberFormat="1" applyFont="1" applyFill="1" applyBorder="1" applyAlignment="1" applyProtection="1">
      <alignment horizontal="left" vertical="center"/>
    </xf>
    <xf numFmtId="176" fontId="37" fillId="0" borderId="3" xfId="0" applyNumberFormat="1" applyFont="1" applyFill="1" applyBorder="1" applyAlignment="1" applyProtection="1">
      <alignment horizontal="right" vertical="center"/>
    </xf>
    <xf numFmtId="49" fontId="37" fillId="0" borderId="8" xfId="0" applyNumberFormat="1" applyFont="1" applyBorder="1" applyAlignment="1" applyProtection="1">
      <alignment horizontal="left" vertical="center"/>
      <protection locked="0"/>
    </xf>
    <xf numFmtId="49" fontId="37" fillId="0" borderId="3" xfId="0" applyNumberFormat="1" applyFont="1" applyBorder="1" applyAlignment="1" applyProtection="1">
      <alignment horizontal="left" vertical="center" wrapText="1"/>
      <protection locked="0"/>
    </xf>
    <xf numFmtId="49" fontId="37" fillId="0" borderId="1" xfId="0" applyNumberFormat="1" applyFont="1" applyBorder="1" applyAlignment="1" applyProtection="1">
      <alignment horizontal="left" vertical="center"/>
    </xf>
    <xf numFmtId="49" fontId="37" fillId="0" borderId="3" xfId="0" applyNumberFormat="1" applyFont="1" applyBorder="1" applyAlignment="1" applyProtection="1">
      <alignment horizontal="left" vertical="center"/>
    </xf>
    <xf numFmtId="49" fontId="37" fillId="2" borderId="1" xfId="0" applyNumberFormat="1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/>
    </xf>
    <xf numFmtId="49" fontId="29" fillId="0" borderId="0" xfId="0" applyNumberFormat="1" applyFont="1" applyAlignment="1" applyProtection="1">
      <alignment horizontal="right"/>
      <protection locked="0"/>
    </xf>
    <xf numFmtId="49" fontId="36" fillId="2" borderId="2" xfId="6" applyNumberFormat="1" applyFont="1" applyFill="1" applyBorder="1" applyAlignment="1" applyProtection="1">
      <alignment horizontal="center" vertical="center"/>
    </xf>
    <xf numFmtId="49" fontId="36" fillId="2" borderId="2" xfId="6" applyNumberFormat="1" applyFont="1" applyFill="1" applyBorder="1" applyAlignment="1" applyProtection="1">
      <alignment horizontal="centerContinuous" vertical="center" wrapText="1"/>
    </xf>
    <xf numFmtId="49" fontId="36" fillId="2" borderId="2" xfId="6" applyNumberFormat="1" applyFont="1" applyFill="1" applyBorder="1" applyAlignment="1" applyProtection="1">
      <alignment horizontal="center" vertical="center" wrapText="1"/>
    </xf>
    <xf numFmtId="0" fontId="40" fillId="2" borderId="5" xfId="6" applyFont="1" applyFill="1" applyBorder="1" applyAlignment="1" applyProtection="1">
      <alignment horizontal="center" vertical="center"/>
    </xf>
    <xf numFmtId="0" fontId="40" fillId="0" borderId="3" xfId="6" applyFont="1" applyFill="1" applyBorder="1" applyAlignment="1" applyProtection="1">
      <alignment horizontal="centerContinuous" vertical="center" wrapText="1"/>
    </xf>
    <xf numFmtId="0" fontId="40" fillId="0" borderId="4" xfId="6" applyFont="1" applyFill="1" applyBorder="1" applyAlignment="1" applyProtection="1">
      <alignment horizontal="centerContinuous" vertical="center" wrapText="1"/>
    </xf>
    <xf numFmtId="0" fontId="40" fillId="0" borderId="2" xfId="6" applyFont="1" applyFill="1" applyBorder="1" applyAlignment="1" applyProtection="1">
      <alignment horizontal="center" vertical="center" wrapText="1"/>
    </xf>
    <xf numFmtId="176" fontId="17" fillId="0" borderId="2" xfId="6" applyNumberFormat="1" applyFont="1" applyBorder="1" applyAlignment="1" applyProtection="1">
      <alignment horizontal="right" vertical="center"/>
      <protection locked="0"/>
    </xf>
    <xf numFmtId="176" fontId="17" fillId="0" borderId="2" xfId="6" applyNumberFormat="1" applyFont="1" applyBorder="1" applyAlignment="1" applyProtection="1">
      <alignment horizontal="right" vertical="center"/>
    </xf>
    <xf numFmtId="176" fontId="17" fillId="3" borderId="2" xfId="6" applyNumberFormat="1" applyFont="1" applyFill="1" applyBorder="1" applyAlignment="1" applyProtection="1">
      <alignment horizontal="right" vertical="center"/>
    </xf>
    <xf numFmtId="49" fontId="17" fillId="2" borderId="5" xfId="6" applyNumberFormat="1" applyFont="1" applyFill="1" applyBorder="1" applyAlignment="1" applyProtection="1">
      <alignment horizontal="center" vertical="center"/>
    </xf>
    <xf numFmtId="49" fontId="17" fillId="0" borderId="4" xfId="6" applyNumberFormat="1" applyFont="1" applyFill="1" applyBorder="1" applyAlignment="1" applyProtection="1">
      <alignment horizontal="centerContinuous" vertical="center" wrapText="1"/>
    </xf>
    <xf numFmtId="0" fontId="17" fillId="0" borderId="2" xfId="6" applyFont="1" applyFill="1" applyBorder="1" applyAlignment="1" applyProtection="1">
      <alignment horizontal="right" vertical="center" wrapText="1"/>
    </xf>
    <xf numFmtId="49" fontId="17" fillId="0" borderId="4" xfId="6" applyNumberFormat="1" applyFont="1" applyBorder="1" applyAlignment="1" applyProtection="1">
      <alignment horizontal="left" vertical="center"/>
      <protection locked="0"/>
    </xf>
    <xf numFmtId="49" fontId="17" fillId="0" borderId="4" xfId="6" applyNumberFormat="1" applyFont="1" applyBorder="1" applyAlignment="1" applyProtection="1">
      <alignment vertical="center"/>
    </xf>
    <xf numFmtId="49" fontId="17" fillId="2" borderId="4" xfId="6" applyNumberFormat="1" applyFont="1" applyFill="1" applyBorder="1" applyAlignment="1" applyProtection="1">
      <alignment horizontal="center" vertical="center"/>
    </xf>
    <xf numFmtId="0" fontId="40" fillId="2" borderId="5" xfId="6" applyFont="1" applyFill="1" applyBorder="1" applyAlignment="1" applyProtection="1">
      <alignment horizontal="center" vertical="center"/>
      <protection locked="0"/>
    </xf>
    <xf numFmtId="49" fontId="17" fillId="2" borderId="5" xfId="6" applyNumberFormat="1" applyFont="1" applyFill="1" applyBorder="1" applyAlignment="1" applyProtection="1">
      <alignment horizontal="center" vertical="center" wrapText="1"/>
    </xf>
    <xf numFmtId="49" fontId="37" fillId="2" borderId="4" xfId="0" applyNumberFormat="1" applyFont="1" applyFill="1" applyBorder="1" applyAlignment="1" applyProtection="1">
      <alignment horizontal="center" vertical="center" wrapText="1"/>
    </xf>
    <xf numFmtId="49" fontId="36" fillId="2" borderId="2" xfId="0" applyNumberFormat="1" applyFont="1" applyFill="1" applyBorder="1" applyAlignment="1" applyProtection="1">
      <alignment horizontal="left" vertical="center"/>
    </xf>
    <xf numFmtId="176" fontId="36" fillId="3" borderId="2" xfId="1" applyNumberFormat="1" applyFont="1" applyFill="1" applyBorder="1" applyAlignment="1" applyProtection="1">
      <alignment horizontal="right" vertical="center"/>
    </xf>
    <xf numFmtId="176" fontId="36" fillId="4" borderId="4" xfId="1" applyNumberFormat="1" applyFont="1" applyFill="1" applyBorder="1" applyAlignment="1" applyProtection="1">
      <alignment horizontal="right" vertical="center"/>
      <protection locked="0"/>
    </xf>
    <xf numFmtId="49" fontId="36" fillId="2" borderId="6" xfId="0" applyNumberFormat="1" applyFont="1" applyFill="1" applyBorder="1" applyAlignment="1" applyProtection="1">
      <alignment horizontal="center" vertical="center"/>
    </xf>
    <xf numFmtId="176" fontId="37" fillId="3" borderId="9" xfId="1" applyNumberFormat="1" applyFont="1" applyFill="1" applyBorder="1" applyAlignment="1" applyProtection="1">
      <alignment horizontal="right" vertical="center"/>
    </xf>
    <xf numFmtId="0" fontId="0" fillId="4" borderId="1" xfId="0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>
      <alignment horizontal="right" vertical="center"/>
      <protection locked="0"/>
    </xf>
    <xf numFmtId="0" fontId="37" fillId="2" borderId="2" xfId="0" applyFont="1" applyFill="1" applyBorder="1" applyAlignment="1" applyProtection="1">
      <alignment horizontal="center" vertical="center" wrapText="1"/>
    </xf>
    <xf numFmtId="49" fontId="36" fillId="2" borderId="2" xfId="0" applyNumberFormat="1" applyFont="1" applyFill="1" applyBorder="1" applyAlignment="1" applyProtection="1">
      <alignment horizontal="left" vertical="center"/>
      <protection locked="0"/>
    </xf>
    <xf numFmtId="176" fontId="36" fillId="4" borderId="2" xfId="1" applyNumberFormat="1" applyFont="1" applyFill="1" applyBorder="1" applyAlignment="1" applyProtection="1">
      <alignment horizontal="right" vertical="center"/>
      <protection locked="0"/>
    </xf>
    <xf numFmtId="176" fontId="37" fillId="4" borderId="2" xfId="1" applyNumberFormat="1" applyFont="1" applyFill="1" applyBorder="1" applyAlignment="1" applyProtection="1">
      <alignment horizontal="right" vertical="center"/>
      <protection locked="0"/>
    </xf>
    <xf numFmtId="49" fontId="36" fillId="2" borderId="6" xfId="0" applyNumberFormat="1" applyFont="1" applyFill="1" applyBorder="1" applyProtection="1">
      <alignment vertical="center"/>
    </xf>
    <xf numFmtId="176" fontId="37" fillId="4" borderId="9" xfId="1" applyNumberFormat="1" applyFont="1" applyFill="1" applyBorder="1" applyAlignment="1" applyProtection="1">
      <alignment horizontal="right" vertical="center"/>
    </xf>
    <xf numFmtId="176" fontId="9" fillId="0" borderId="3" xfId="4" applyNumberFormat="1" applyFont="1" applyFill="1" applyBorder="1" applyAlignment="1">
      <alignment horizontal="right" vertical="center" wrapText="1"/>
    </xf>
    <xf numFmtId="176" fontId="9" fillId="0" borderId="4" xfId="4" applyNumberFormat="1" applyFont="1" applyFill="1" applyBorder="1" applyAlignment="1">
      <alignment horizontal="right" vertical="center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left" vertical="center" wrapText="1"/>
    </xf>
    <xf numFmtId="0" fontId="9" fillId="0" borderId="2" xfId="4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left" vertical="center"/>
    </xf>
    <xf numFmtId="0" fontId="9" fillId="0" borderId="4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center" vertical="center" wrapText="1"/>
    </xf>
    <xf numFmtId="0" fontId="10" fillId="0" borderId="3" xfId="5" applyFont="1" applyFill="1" applyBorder="1" applyAlignment="1">
      <alignment horizontal="left" vertical="center"/>
    </xf>
    <xf numFmtId="0" fontId="10" fillId="0" borderId="4" xfId="5" applyFont="1" applyFill="1" applyBorder="1" applyAlignment="1">
      <alignment horizontal="left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left" vertical="center"/>
    </xf>
    <xf numFmtId="0" fontId="9" fillId="0" borderId="4" xfId="4" applyFont="1" applyFill="1" applyBorder="1" applyAlignment="1">
      <alignment horizontal="left" vertical="center"/>
    </xf>
    <xf numFmtId="0" fontId="9" fillId="0" borderId="3" xfId="4" applyFont="1" applyFill="1" applyBorder="1" applyAlignment="1">
      <alignment horizontal="left" vertical="center" wrapText="1"/>
    </xf>
    <xf numFmtId="0" fontId="9" fillId="0" borderId="4" xfId="4" applyFont="1" applyFill="1" applyBorder="1" applyAlignment="1">
      <alignment horizontal="left" vertical="center" wrapText="1"/>
    </xf>
    <xf numFmtId="49" fontId="17" fillId="2" borderId="5" xfId="0" applyNumberFormat="1" applyFont="1" applyFill="1" applyBorder="1" applyAlignment="1" applyProtection="1">
      <alignment horizontal="center" vertical="center" wrapText="1"/>
    </xf>
    <xf numFmtId="49" fontId="17" fillId="2" borderId="6" xfId="0" applyNumberFormat="1" applyFont="1" applyFill="1" applyBorder="1" applyAlignment="1" applyProtection="1">
      <alignment horizontal="center" vertical="center"/>
    </xf>
    <xf numFmtId="49" fontId="17" fillId="2" borderId="2" xfId="0" applyNumberFormat="1" applyFont="1" applyFill="1" applyBorder="1" applyAlignment="1" applyProtection="1">
      <alignment horizontal="center" vertical="center"/>
    </xf>
    <xf numFmtId="49" fontId="17" fillId="2" borderId="5" xfId="0" applyNumberFormat="1" applyFont="1" applyFill="1" applyBorder="1" applyAlignment="1" applyProtection="1">
      <alignment horizontal="center" vertical="center"/>
    </xf>
    <xf numFmtId="49" fontId="17" fillId="2" borderId="6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 vertical="center" wrapText="1"/>
    </xf>
    <xf numFmtId="49" fontId="17" fillId="2" borderId="4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left" vertical="center"/>
    </xf>
    <xf numFmtId="49" fontId="17" fillId="2" borderId="7" xfId="0" applyNumberFormat="1" applyFont="1" applyFill="1" applyBorder="1" applyAlignment="1" applyProtection="1">
      <alignment horizontal="left" vertical="center"/>
    </xf>
    <xf numFmtId="49" fontId="17" fillId="2" borderId="4" xfId="0" applyNumberFormat="1" applyFont="1" applyFill="1" applyBorder="1" applyAlignment="1" applyProtection="1">
      <alignment horizontal="left" vertical="center"/>
    </xf>
    <xf numFmtId="49" fontId="17" fillId="2" borderId="11" xfId="0" applyNumberFormat="1" applyFont="1" applyFill="1" applyBorder="1" applyAlignment="1" applyProtection="1">
      <alignment horizontal="left" vertical="center"/>
    </xf>
    <xf numFmtId="49" fontId="17" fillId="2" borderId="12" xfId="0" applyNumberFormat="1" applyFont="1" applyFill="1" applyBorder="1" applyAlignment="1" applyProtection="1">
      <alignment horizontal="left" vertical="center"/>
    </xf>
    <xf numFmtId="49" fontId="17" fillId="2" borderId="13" xfId="0" applyNumberFormat="1" applyFont="1" applyFill="1" applyBorder="1" applyAlignment="1" applyProtection="1">
      <alignment horizontal="left" vertical="center"/>
    </xf>
    <xf numFmtId="49" fontId="17" fillId="2" borderId="8" xfId="0" applyNumberFormat="1" applyFont="1" applyFill="1" applyBorder="1" applyAlignment="1" applyProtection="1">
      <alignment horizontal="left" vertical="center"/>
    </xf>
    <xf numFmtId="49" fontId="17" fillId="2" borderId="1" xfId="0" applyNumberFormat="1" applyFont="1" applyFill="1" applyBorder="1" applyAlignment="1" applyProtection="1">
      <alignment horizontal="left" vertical="center"/>
    </xf>
    <xf numFmtId="49" fontId="17" fillId="2" borderId="9" xfId="0" applyNumberFormat="1" applyFont="1" applyFill="1" applyBorder="1" applyAlignment="1" applyProtection="1">
      <alignment horizontal="left" vertical="center"/>
    </xf>
    <xf numFmtId="49" fontId="17" fillId="2" borderId="14" xfId="0" applyNumberFormat="1" applyFont="1" applyFill="1" applyBorder="1" applyAlignment="1" applyProtection="1">
      <alignment horizontal="center" vertical="center" wrapText="1"/>
    </xf>
    <xf numFmtId="49" fontId="17" fillId="2" borderId="8" xfId="0" applyNumberFormat="1" applyFont="1" applyFill="1" applyBorder="1" applyAlignment="1" applyProtection="1">
      <alignment horizontal="center" vertical="center" wrapText="1"/>
    </xf>
    <xf numFmtId="49" fontId="26" fillId="2" borderId="6" xfId="0" applyNumberFormat="1" applyFont="1" applyFill="1" applyBorder="1" applyAlignment="1" applyProtection="1">
      <alignment horizontal="center" vertical="center"/>
    </xf>
    <xf numFmtId="49" fontId="17" fillId="2" borderId="16" xfId="0" applyNumberFormat="1" applyFont="1" applyFill="1" applyBorder="1" applyAlignment="1" applyProtection="1">
      <alignment horizontal="center" vertical="center" wrapText="1"/>
    </xf>
    <xf numFmtId="49" fontId="26" fillId="2" borderId="9" xfId="0" applyNumberFormat="1" applyFont="1" applyFill="1" applyBorder="1" applyAlignment="1" applyProtection="1">
      <alignment horizontal="center" vertical="center"/>
    </xf>
    <xf numFmtId="49" fontId="33" fillId="0" borderId="26" xfId="0" applyNumberFormat="1" applyFont="1" applyBorder="1" applyAlignment="1" applyProtection="1">
      <alignment horizontal="left" vertical="center"/>
      <protection locked="0"/>
    </xf>
    <xf numFmtId="49" fontId="33" fillId="0" borderId="7" xfId="0" applyNumberFormat="1" applyFont="1" applyBorder="1" applyAlignment="1" applyProtection="1">
      <alignment horizontal="left" vertical="center"/>
      <protection locked="0"/>
    </xf>
    <xf numFmtId="49" fontId="33" fillId="0" borderId="4" xfId="0" applyNumberFormat="1" applyFont="1" applyBorder="1" applyAlignment="1" applyProtection="1">
      <alignment horizontal="left" vertical="center"/>
      <protection locked="0"/>
    </xf>
    <xf numFmtId="49" fontId="33" fillId="2" borderId="5" xfId="0" applyNumberFormat="1" applyFont="1" applyFill="1" applyBorder="1" applyAlignment="1" applyProtection="1">
      <alignment horizontal="center" vertical="center" wrapText="1"/>
    </xf>
    <xf numFmtId="49" fontId="33" fillId="2" borderId="6" xfId="0" applyNumberFormat="1" applyFont="1" applyFill="1" applyBorder="1" applyAlignment="1" applyProtection="1">
      <alignment horizontal="center" vertical="center"/>
    </xf>
    <xf numFmtId="49" fontId="33" fillId="2" borderId="14" xfId="0" applyNumberFormat="1" applyFont="1" applyFill="1" applyBorder="1" applyAlignment="1" applyProtection="1">
      <alignment horizontal="center" vertical="center" wrapText="1"/>
    </xf>
    <xf numFmtId="49" fontId="33" fillId="2" borderId="8" xfId="0" applyNumberFormat="1" applyFont="1" applyFill="1" applyBorder="1" applyAlignment="1" applyProtection="1">
      <alignment horizontal="center" vertical="center" wrapText="1"/>
    </xf>
    <xf numFmtId="49" fontId="33" fillId="2" borderId="23" xfId="0" applyNumberFormat="1" applyFont="1" applyFill="1" applyBorder="1" applyAlignment="1" applyProtection="1">
      <alignment horizontal="center" vertical="center"/>
    </xf>
    <xf numFmtId="49" fontId="33" fillId="2" borderId="24" xfId="0" applyNumberFormat="1" applyFont="1" applyFill="1" applyBorder="1" applyAlignment="1" applyProtection="1">
      <alignment horizontal="center" vertical="center"/>
    </xf>
    <xf numFmtId="49" fontId="33" fillId="2" borderId="16" xfId="0" applyNumberFormat="1" applyFont="1" applyFill="1" applyBorder="1" applyAlignment="1" applyProtection="1">
      <alignment horizontal="center" vertical="center"/>
    </xf>
    <xf numFmtId="49" fontId="33" fillId="2" borderId="25" xfId="0" applyNumberFormat="1" applyFont="1" applyFill="1" applyBorder="1" applyAlignment="1" applyProtection="1">
      <alignment horizontal="center" vertical="center"/>
    </xf>
    <xf numFmtId="49" fontId="33" fillId="2" borderId="1" xfId="0" applyNumberFormat="1" applyFont="1" applyFill="1" applyBorder="1" applyAlignment="1" applyProtection="1">
      <alignment horizontal="center" vertical="center"/>
    </xf>
    <xf numFmtId="49" fontId="33" fillId="2" borderId="9" xfId="0" applyNumberFormat="1" applyFont="1" applyFill="1" applyBorder="1" applyAlignment="1" applyProtection="1">
      <alignment horizontal="center" vertical="center"/>
    </xf>
    <xf numFmtId="0" fontId="32" fillId="4" borderId="20" xfId="0" applyFont="1" applyFill="1" applyBorder="1" applyAlignment="1" applyProtection="1">
      <alignment horizontal="center" vertical="center" wrapText="1"/>
    </xf>
    <xf numFmtId="0" fontId="0" fillId="4" borderId="20" xfId="0" applyFill="1" applyBorder="1" applyAlignment="1" applyProtection="1">
      <alignment horizontal="center" vertical="center"/>
    </xf>
    <xf numFmtId="49" fontId="33" fillId="2" borderId="19" xfId="0" applyNumberFormat="1" applyFont="1" applyFill="1" applyBorder="1" applyAlignment="1" applyProtection="1">
      <alignment horizontal="center" vertical="center" wrapText="1"/>
    </xf>
    <xf numFmtId="49" fontId="33" fillId="2" borderId="21" xfId="0" applyNumberFormat="1" applyFont="1" applyFill="1" applyBorder="1" applyAlignment="1" applyProtection="1">
      <alignment horizontal="center" vertical="center"/>
    </xf>
    <xf numFmtId="49" fontId="36" fillId="2" borderId="3" xfId="0" applyNumberFormat="1" applyFont="1" applyFill="1" applyBorder="1" applyAlignment="1" applyProtection="1">
      <alignment horizontal="left" vertical="center"/>
    </xf>
    <xf numFmtId="49" fontId="36" fillId="0" borderId="7" xfId="0" applyNumberFormat="1" applyFont="1" applyBorder="1" applyAlignment="1" applyProtection="1">
      <alignment horizontal="left" vertical="center"/>
    </xf>
    <xf numFmtId="49" fontId="36" fillId="0" borderId="4" xfId="0" applyNumberFormat="1" applyFont="1" applyBorder="1" applyAlignment="1" applyProtection="1">
      <alignment horizontal="left" vertical="center"/>
    </xf>
    <xf numFmtId="49" fontId="36" fillId="2" borderId="5" xfId="0" applyNumberFormat="1" applyFont="1" applyFill="1" applyBorder="1" applyAlignment="1" applyProtection="1">
      <alignment horizontal="center" vertical="center" wrapText="1"/>
    </xf>
    <xf numFmtId="49" fontId="36" fillId="2" borderId="6" xfId="0" applyNumberFormat="1" applyFont="1" applyFill="1" applyBorder="1" applyAlignment="1" applyProtection="1">
      <alignment horizontal="center" vertical="center" wrapText="1"/>
    </xf>
    <xf numFmtId="49" fontId="36" fillId="2" borderId="3" xfId="0" applyNumberFormat="1" applyFont="1" applyFill="1" applyBorder="1" applyAlignment="1" applyProtection="1">
      <alignment horizontal="center" vertical="center" wrapText="1"/>
    </xf>
    <xf numFmtId="49" fontId="36" fillId="2" borderId="4" xfId="0" applyNumberFormat="1" applyFont="1" applyFill="1" applyBorder="1" applyAlignment="1" applyProtection="1">
      <alignment horizontal="center" vertical="center" wrapText="1"/>
    </xf>
    <xf numFmtId="49" fontId="36" fillId="2" borderId="7" xfId="0" applyNumberFormat="1" applyFont="1" applyFill="1" applyBorder="1" applyAlignment="1" applyProtection="1">
      <alignment horizontal="left" vertical="center"/>
    </xf>
    <xf numFmtId="49" fontId="36" fillId="2" borderId="4" xfId="0" applyNumberFormat="1" applyFont="1" applyFill="1" applyBorder="1" applyAlignment="1" applyProtection="1">
      <alignment horizontal="left" vertical="center"/>
    </xf>
    <xf numFmtId="49" fontId="37" fillId="2" borderId="2" xfId="0" applyNumberFormat="1" applyFont="1" applyFill="1" applyBorder="1" applyAlignment="1" applyProtection="1">
      <alignment horizontal="center" vertical="center"/>
    </xf>
    <xf numFmtId="49" fontId="38" fillId="2" borderId="14" xfId="0" applyNumberFormat="1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49" fontId="38" fillId="2" borderId="14" xfId="0" applyNumberFormat="1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37" fillId="2" borderId="3" xfId="0" applyNumberFormat="1" applyFont="1" applyFill="1" applyBorder="1" applyAlignment="1" applyProtection="1">
      <alignment horizontal="center" vertical="center"/>
    </xf>
    <xf numFmtId="49" fontId="37" fillId="2" borderId="4" xfId="0" applyNumberFormat="1" applyFont="1" applyFill="1" applyBorder="1" applyAlignment="1" applyProtection="1">
      <alignment horizontal="center" vertical="center"/>
    </xf>
    <xf numFmtId="49" fontId="17" fillId="2" borderId="30" xfId="6" applyNumberFormat="1" applyFont="1" applyFill="1" applyBorder="1" applyAlignment="1" applyProtection="1">
      <alignment horizontal="center" vertical="center"/>
    </xf>
    <xf numFmtId="49" fontId="17" fillId="2" borderId="6" xfId="6" applyNumberFormat="1" applyFont="1" applyFill="1" applyBorder="1" applyAlignment="1" applyProtection="1">
      <alignment horizontal="center" vertical="center"/>
    </xf>
    <xf numFmtId="49" fontId="17" fillId="2" borderId="5" xfId="6" applyNumberFormat="1" applyFont="1" applyFill="1" applyBorder="1" applyAlignment="1" applyProtection="1">
      <alignment horizontal="center" vertical="center" wrapText="1"/>
    </xf>
    <xf numFmtId="49" fontId="17" fillId="0" borderId="30" xfId="0" applyNumberFormat="1" applyFont="1" applyBorder="1" applyAlignment="1" applyProtection="1">
      <alignment vertical="center" wrapText="1"/>
    </xf>
    <xf numFmtId="49" fontId="17" fillId="0" borderId="6" xfId="0" applyNumberFormat="1" applyFont="1" applyBorder="1" applyAlignment="1" applyProtection="1">
      <alignment vertical="center" wrapText="1"/>
    </xf>
    <xf numFmtId="49" fontId="17" fillId="2" borderId="3" xfId="6" applyNumberFormat="1" applyFont="1" applyFill="1" applyBorder="1" applyAlignment="1" applyProtection="1">
      <alignment horizontal="center" vertical="center"/>
    </xf>
    <xf numFmtId="49" fontId="17" fillId="2" borderId="4" xfId="6" applyNumberFormat="1" applyFont="1" applyFill="1" applyBorder="1" applyAlignment="1" applyProtection="1">
      <alignment horizontal="center" vertical="center"/>
    </xf>
    <xf numFmtId="49" fontId="17" fillId="2" borderId="7" xfId="6" applyNumberFormat="1" applyFont="1" applyFill="1" applyBorder="1" applyAlignment="1" applyProtection="1">
      <alignment horizontal="center" vertical="center"/>
    </xf>
    <xf numFmtId="49" fontId="17" fillId="2" borderId="30" xfId="6" applyNumberFormat="1" applyFont="1" applyFill="1" applyBorder="1" applyAlignment="1" applyProtection="1">
      <alignment horizontal="center" wrapText="1"/>
      <protection locked="0"/>
    </xf>
    <xf numFmtId="49" fontId="17" fillId="2" borderId="6" xfId="6" applyNumberFormat="1" applyFont="1" applyFill="1" applyBorder="1" applyAlignment="1" applyProtection="1">
      <alignment horizontal="center" wrapText="1"/>
      <protection locked="0"/>
    </xf>
    <xf numFmtId="49" fontId="17" fillId="2" borderId="30" xfId="6" applyNumberFormat="1" applyFont="1" applyFill="1" applyBorder="1" applyAlignment="1" applyProtection="1">
      <alignment horizontal="center" vertical="center" wrapText="1"/>
      <protection locked="0"/>
    </xf>
    <xf numFmtId="49" fontId="17" fillId="2" borderId="30" xfId="6" applyNumberFormat="1" applyFont="1" applyFill="1" applyBorder="1" applyAlignment="1" applyProtection="1">
      <alignment horizontal="center" vertical="center"/>
      <protection locked="0"/>
    </xf>
    <xf numFmtId="49" fontId="17" fillId="2" borderId="6" xfId="6" applyNumberFormat="1" applyFont="1" applyFill="1" applyBorder="1" applyAlignment="1" applyProtection="1">
      <alignment horizontal="center" vertical="center"/>
      <protection locked="0"/>
    </xf>
    <xf numFmtId="49" fontId="17" fillId="0" borderId="3" xfId="6" applyNumberFormat="1" applyFont="1" applyBorder="1" applyAlignment="1" applyProtection="1">
      <alignment horizontal="left" vertical="center"/>
      <protection locked="0"/>
    </xf>
    <xf numFmtId="49" fontId="17" fillId="0" borderId="4" xfId="6" applyNumberFormat="1" applyFont="1" applyBorder="1" applyAlignment="1" applyProtection="1">
      <alignment horizontal="left" vertical="center"/>
      <protection locked="0"/>
    </xf>
    <xf numFmtId="49" fontId="17" fillId="0" borderId="3" xfId="4" applyNumberFormat="1" applyFont="1" applyBorder="1" applyAlignment="1" applyProtection="1">
      <alignment horizontal="left" vertical="center"/>
    </xf>
    <xf numFmtId="49" fontId="17" fillId="0" borderId="4" xfId="4" applyNumberFormat="1" applyFont="1" applyBorder="1" applyAlignment="1" applyProtection="1">
      <alignment horizontal="left" vertical="center"/>
    </xf>
    <xf numFmtId="49" fontId="17" fillId="2" borderId="30" xfId="6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49" fontId="16" fillId="4" borderId="1" xfId="0" applyNumberFormat="1" applyFont="1" applyFill="1" applyBorder="1" applyAlignment="1" applyProtection="1">
      <alignment horizontal="right" vertical="center"/>
      <protection locked="0"/>
    </xf>
    <xf numFmtId="49" fontId="36" fillId="2" borderId="2" xfId="0" applyNumberFormat="1" applyFont="1" applyFill="1" applyBorder="1" applyAlignment="1" applyProtection="1">
      <alignment horizontal="center" vertical="center"/>
    </xf>
    <xf numFmtId="49" fontId="36" fillId="2" borderId="4" xfId="0" applyNumberFormat="1" applyFont="1" applyFill="1" applyBorder="1" applyAlignment="1" applyProtection="1">
      <alignment horizontal="center" vertical="center"/>
    </xf>
  </cellXfs>
  <cellStyles count="7">
    <cellStyle name="桁区切り" xfId="1" builtinId="6"/>
    <cellStyle name="標準" xfId="0" builtinId="0"/>
    <cellStyle name="標準 2 2" xfId="4"/>
    <cellStyle name="標準 4 2" xfId="2"/>
    <cellStyle name="標準 5" xfId="3"/>
    <cellStyle name="標準 7" xfId="5"/>
    <cellStyle name="標準_附属明細表PL・NW・WS　20060423修正版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E13" sqref="E13:F13"/>
    </sheetView>
  </sheetViews>
  <sheetFormatPr defaultColWidth="8.875" defaultRowHeight="13.5"/>
  <cols>
    <col min="1" max="1" width="3.75" style="1" customWidth="1"/>
    <col min="2" max="2" width="16.75" style="1" customWidth="1"/>
    <col min="3" max="16" width="9.375" style="1" customWidth="1"/>
    <col min="17" max="17" width="8.875" style="1"/>
    <col min="18" max="18" width="17.25" style="1" bestFit="1" customWidth="1"/>
    <col min="19" max="16384" width="8.875" style="1"/>
  </cols>
  <sheetData>
    <row r="1" spans="1:16" ht="14.25">
      <c r="A1" s="8" t="s">
        <v>24</v>
      </c>
      <c r="B1" s="8"/>
      <c r="C1" s="8"/>
      <c r="D1" s="8"/>
    </row>
    <row r="2" spans="1:16" ht="14.25">
      <c r="A2" s="8" t="s">
        <v>25</v>
      </c>
      <c r="B2" s="8"/>
      <c r="C2" s="8"/>
      <c r="D2" s="8"/>
    </row>
    <row r="3" spans="1:16" ht="17.25">
      <c r="A3" s="2" t="s">
        <v>23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 t="s">
        <v>0</v>
      </c>
    </row>
    <row r="4" spans="1:16" ht="41.25" customHeight="1">
      <c r="A4" s="196" t="s">
        <v>1</v>
      </c>
      <c r="B4" s="196"/>
      <c r="C4" s="197" t="s">
        <v>2</v>
      </c>
      <c r="D4" s="195"/>
      <c r="E4" s="197" t="s">
        <v>3</v>
      </c>
      <c r="F4" s="195"/>
      <c r="G4" s="197" t="s">
        <v>4</v>
      </c>
      <c r="H4" s="195"/>
      <c r="I4" s="197" t="s">
        <v>5</v>
      </c>
      <c r="J4" s="195"/>
      <c r="K4" s="197" t="s">
        <v>6</v>
      </c>
      <c r="L4" s="195"/>
      <c r="M4" s="195" t="s">
        <v>7</v>
      </c>
      <c r="N4" s="196"/>
      <c r="O4" s="195" t="s">
        <v>8</v>
      </c>
      <c r="P4" s="196"/>
    </row>
    <row r="5" spans="1:16" ht="13.5" customHeight="1">
      <c r="A5" s="192" t="s">
        <v>9</v>
      </c>
      <c r="B5" s="192"/>
      <c r="C5" s="188">
        <f>SUM(C6:D14)</f>
        <v>134114647280</v>
      </c>
      <c r="D5" s="189"/>
      <c r="E5" s="188">
        <f t="shared" ref="E5" si="0">SUM(E6:F14)</f>
        <v>5376702010</v>
      </c>
      <c r="F5" s="189"/>
      <c r="G5" s="188">
        <f t="shared" ref="G5" si="1">SUM(G6:H14)</f>
        <v>1911018516</v>
      </c>
      <c r="H5" s="189"/>
      <c r="I5" s="188">
        <f t="shared" ref="I5" si="2">SUM(I6:J14)</f>
        <v>137580330774</v>
      </c>
      <c r="J5" s="189"/>
      <c r="K5" s="188">
        <f t="shared" ref="K5" si="3">SUM(K6:L14)</f>
        <v>44791166100</v>
      </c>
      <c r="L5" s="189"/>
      <c r="M5" s="188">
        <f t="shared" ref="M5" si="4">SUM(M6:N14)</f>
        <v>2467282594</v>
      </c>
      <c r="N5" s="189"/>
      <c r="O5" s="188">
        <f t="shared" ref="O5" si="5">SUM(O6:P14)</f>
        <v>92789164674</v>
      </c>
      <c r="P5" s="189"/>
    </row>
    <row r="6" spans="1:16" ht="13.5" customHeight="1">
      <c r="A6" s="192" t="s">
        <v>10</v>
      </c>
      <c r="B6" s="192"/>
      <c r="C6" s="188">
        <v>37843679620</v>
      </c>
      <c r="D6" s="189"/>
      <c r="E6" s="188">
        <v>64386207</v>
      </c>
      <c r="F6" s="189"/>
      <c r="G6" s="188">
        <v>5026896</v>
      </c>
      <c r="H6" s="189"/>
      <c r="I6" s="188">
        <f t="shared" ref="I6:I14" si="6">C6+E6-G6</f>
        <v>37903038931</v>
      </c>
      <c r="J6" s="189"/>
      <c r="K6" s="188">
        <v>0</v>
      </c>
      <c r="L6" s="189"/>
      <c r="M6" s="188">
        <v>0</v>
      </c>
      <c r="N6" s="189"/>
      <c r="O6" s="188">
        <f t="shared" ref="O6:O14" si="7">I6-K6</f>
        <v>37903038931</v>
      </c>
      <c r="P6" s="189"/>
    </row>
    <row r="7" spans="1:16" ht="13.5" customHeight="1">
      <c r="A7" s="193" t="s">
        <v>11</v>
      </c>
      <c r="B7" s="193"/>
      <c r="C7" s="188">
        <v>0</v>
      </c>
      <c r="D7" s="189"/>
      <c r="E7" s="188">
        <v>0</v>
      </c>
      <c r="F7" s="189"/>
      <c r="G7" s="188">
        <v>0</v>
      </c>
      <c r="H7" s="189"/>
      <c r="I7" s="188">
        <f t="shared" si="6"/>
        <v>0</v>
      </c>
      <c r="J7" s="189"/>
      <c r="K7" s="188">
        <v>0</v>
      </c>
      <c r="L7" s="189"/>
      <c r="M7" s="188">
        <v>0</v>
      </c>
      <c r="N7" s="189"/>
      <c r="O7" s="188">
        <f t="shared" si="7"/>
        <v>0</v>
      </c>
      <c r="P7" s="189"/>
    </row>
    <row r="8" spans="1:16" ht="13.5" customHeight="1">
      <c r="A8" s="193" t="s">
        <v>12</v>
      </c>
      <c r="B8" s="193"/>
      <c r="C8" s="188">
        <v>90517141439</v>
      </c>
      <c r="D8" s="189"/>
      <c r="E8" s="188">
        <v>4726158099</v>
      </c>
      <c r="F8" s="189"/>
      <c r="G8" s="188">
        <v>90699000</v>
      </c>
      <c r="H8" s="189"/>
      <c r="I8" s="188">
        <f t="shared" si="6"/>
        <v>95152600538</v>
      </c>
      <c r="J8" s="189"/>
      <c r="K8" s="188">
        <v>42186026196</v>
      </c>
      <c r="L8" s="189"/>
      <c r="M8" s="188">
        <v>2346620673</v>
      </c>
      <c r="N8" s="189"/>
      <c r="O8" s="188">
        <f t="shared" si="7"/>
        <v>52966574342</v>
      </c>
      <c r="P8" s="189"/>
    </row>
    <row r="9" spans="1:16" ht="13.5" customHeight="1">
      <c r="A9" s="192" t="s">
        <v>13</v>
      </c>
      <c r="B9" s="192"/>
      <c r="C9" s="188">
        <v>3931783601</v>
      </c>
      <c r="D9" s="189"/>
      <c r="E9" s="188">
        <v>465023344</v>
      </c>
      <c r="F9" s="189"/>
      <c r="G9" s="188">
        <v>0</v>
      </c>
      <c r="H9" s="189"/>
      <c r="I9" s="188">
        <f t="shared" si="6"/>
        <v>4396806945</v>
      </c>
      <c r="J9" s="189"/>
      <c r="K9" s="188">
        <v>2605139904</v>
      </c>
      <c r="L9" s="189"/>
      <c r="M9" s="188">
        <v>120661921</v>
      </c>
      <c r="N9" s="189"/>
      <c r="O9" s="188">
        <f t="shared" si="7"/>
        <v>1791667041</v>
      </c>
      <c r="P9" s="189"/>
    </row>
    <row r="10" spans="1:16" ht="13.5" customHeight="1">
      <c r="A10" s="193" t="s">
        <v>14</v>
      </c>
      <c r="B10" s="193"/>
      <c r="C10" s="188">
        <v>0</v>
      </c>
      <c r="D10" s="189"/>
      <c r="E10" s="188">
        <v>0</v>
      </c>
      <c r="F10" s="189"/>
      <c r="G10" s="188">
        <v>0</v>
      </c>
      <c r="H10" s="189"/>
      <c r="I10" s="188">
        <f t="shared" si="6"/>
        <v>0</v>
      </c>
      <c r="J10" s="189"/>
      <c r="K10" s="188">
        <v>0</v>
      </c>
      <c r="L10" s="189"/>
      <c r="M10" s="188">
        <v>0</v>
      </c>
      <c r="N10" s="189"/>
      <c r="O10" s="188">
        <f t="shared" si="7"/>
        <v>0</v>
      </c>
      <c r="P10" s="189"/>
    </row>
    <row r="11" spans="1:16" ht="13.5" customHeight="1">
      <c r="A11" s="192" t="s">
        <v>15</v>
      </c>
      <c r="B11" s="192"/>
      <c r="C11" s="188">
        <v>0</v>
      </c>
      <c r="D11" s="189"/>
      <c r="E11" s="188">
        <v>0</v>
      </c>
      <c r="F11" s="189"/>
      <c r="G11" s="188">
        <v>0</v>
      </c>
      <c r="H11" s="189"/>
      <c r="I11" s="188">
        <f t="shared" si="6"/>
        <v>0</v>
      </c>
      <c r="J11" s="189"/>
      <c r="K11" s="188">
        <v>0</v>
      </c>
      <c r="L11" s="189"/>
      <c r="M11" s="188">
        <v>0</v>
      </c>
      <c r="N11" s="189"/>
      <c r="O11" s="188">
        <f t="shared" si="7"/>
        <v>0</v>
      </c>
      <c r="P11" s="189"/>
    </row>
    <row r="12" spans="1:16" ht="13.5" customHeight="1">
      <c r="A12" s="193" t="s">
        <v>16</v>
      </c>
      <c r="B12" s="193"/>
      <c r="C12" s="188">
        <v>0</v>
      </c>
      <c r="D12" s="189"/>
      <c r="E12" s="188">
        <v>0</v>
      </c>
      <c r="F12" s="189"/>
      <c r="G12" s="188">
        <v>0</v>
      </c>
      <c r="H12" s="189"/>
      <c r="I12" s="188">
        <f t="shared" si="6"/>
        <v>0</v>
      </c>
      <c r="J12" s="189"/>
      <c r="K12" s="188">
        <v>0</v>
      </c>
      <c r="L12" s="189"/>
      <c r="M12" s="188">
        <v>0</v>
      </c>
      <c r="N12" s="189"/>
      <c r="O12" s="188">
        <f t="shared" si="7"/>
        <v>0</v>
      </c>
      <c r="P12" s="189"/>
    </row>
    <row r="13" spans="1:16" ht="13.5" customHeight="1">
      <c r="A13" s="193" t="s">
        <v>17</v>
      </c>
      <c r="B13" s="193"/>
      <c r="C13" s="188">
        <v>0</v>
      </c>
      <c r="D13" s="189"/>
      <c r="E13" s="188">
        <v>0</v>
      </c>
      <c r="F13" s="189"/>
      <c r="G13" s="188">
        <v>0</v>
      </c>
      <c r="H13" s="189"/>
      <c r="I13" s="188">
        <f t="shared" si="6"/>
        <v>0</v>
      </c>
      <c r="J13" s="189"/>
      <c r="K13" s="188">
        <v>0</v>
      </c>
      <c r="L13" s="189"/>
      <c r="M13" s="188">
        <v>0</v>
      </c>
      <c r="N13" s="189"/>
      <c r="O13" s="188">
        <f t="shared" si="7"/>
        <v>0</v>
      </c>
      <c r="P13" s="189"/>
    </row>
    <row r="14" spans="1:16" ht="13.5" customHeight="1">
      <c r="A14" s="193" t="s">
        <v>18</v>
      </c>
      <c r="B14" s="193"/>
      <c r="C14" s="188">
        <v>1822042620</v>
      </c>
      <c r="D14" s="189"/>
      <c r="E14" s="188">
        <v>121134360</v>
      </c>
      <c r="F14" s="189"/>
      <c r="G14" s="188">
        <v>1815292620</v>
      </c>
      <c r="H14" s="189"/>
      <c r="I14" s="188">
        <f t="shared" si="6"/>
        <v>127884360</v>
      </c>
      <c r="J14" s="189"/>
      <c r="K14" s="188">
        <v>0</v>
      </c>
      <c r="L14" s="189"/>
      <c r="M14" s="188">
        <v>0</v>
      </c>
      <c r="N14" s="189"/>
      <c r="O14" s="188">
        <f t="shared" si="7"/>
        <v>127884360</v>
      </c>
      <c r="P14" s="189"/>
    </row>
    <row r="15" spans="1:16" ht="13.5" customHeight="1">
      <c r="A15" s="194" t="s">
        <v>19</v>
      </c>
      <c r="B15" s="194"/>
      <c r="C15" s="188">
        <f>SUM(C16:D20)</f>
        <v>196288792018</v>
      </c>
      <c r="D15" s="189"/>
      <c r="E15" s="188">
        <f>SUM(E16:F20)</f>
        <v>2180646089</v>
      </c>
      <c r="F15" s="189"/>
      <c r="G15" s="188">
        <f>SUM(G16:H20)</f>
        <v>1108074793</v>
      </c>
      <c r="H15" s="189"/>
      <c r="I15" s="188">
        <f>SUM(I16:J20)</f>
        <v>197361363314</v>
      </c>
      <c r="J15" s="189"/>
      <c r="K15" s="188">
        <f>SUM(K16:L20)</f>
        <v>98725912852</v>
      </c>
      <c r="L15" s="189"/>
      <c r="M15" s="188">
        <f>SUM(M16:N20)</f>
        <v>3658006876</v>
      </c>
      <c r="N15" s="189"/>
      <c r="O15" s="188">
        <f>SUM(O16:P20)</f>
        <v>98635450462</v>
      </c>
      <c r="P15" s="189"/>
    </row>
    <row r="16" spans="1:16" ht="13.5" customHeight="1">
      <c r="A16" s="192" t="s">
        <v>20</v>
      </c>
      <c r="B16" s="192"/>
      <c r="C16" s="188">
        <v>27501584498</v>
      </c>
      <c r="D16" s="189"/>
      <c r="E16" s="188">
        <v>94734012</v>
      </c>
      <c r="F16" s="189"/>
      <c r="G16" s="188">
        <v>0</v>
      </c>
      <c r="H16" s="189"/>
      <c r="I16" s="188">
        <f>C16+E16-G16</f>
        <v>27596318510</v>
      </c>
      <c r="J16" s="189"/>
      <c r="K16" s="188">
        <v>0</v>
      </c>
      <c r="L16" s="189"/>
      <c r="M16" s="188">
        <v>0</v>
      </c>
      <c r="N16" s="189"/>
      <c r="O16" s="188">
        <f>I16-K16</f>
        <v>27596318510</v>
      </c>
      <c r="P16" s="189"/>
    </row>
    <row r="17" spans="1:18" ht="13.5" customHeight="1">
      <c r="A17" s="193" t="s">
        <v>12</v>
      </c>
      <c r="B17" s="193"/>
      <c r="C17" s="188">
        <v>19416017005</v>
      </c>
      <c r="D17" s="189"/>
      <c r="E17" s="188">
        <v>393440847</v>
      </c>
      <c r="F17" s="189"/>
      <c r="G17" s="188">
        <v>1411000</v>
      </c>
      <c r="H17" s="189"/>
      <c r="I17" s="188">
        <f t="shared" ref="I17:I21" si="8">C17+E17-G17</f>
        <v>19808046852</v>
      </c>
      <c r="J17" s="189"/>
      <c r="K17" s="188">
        <v>11943566955</v>
      </c>
      <c r="L17" s="189"/>
      <c r="M17" s="188">
        <v>524341879</v>
      </c>
      <c r="N17" s="189"/>
      <c r="O17" s="188">
        <f t="shared" ref="O17:O21" si="9">I17-K17</f>
        <v>7864479897</v>
      </c>
      <c r="P17" s="189"/>
    </row>
    <row r="18" spans="1:18" ht="13.5" customHeight="1">
      <c r="A18" s="192" t="s">
        <v>13</v>
      </c>
      <c r="B18" s="192"/>
      <c r="C18" s="188">
        <v>149171684071</v>
      </c>
      <c r="D18" s="189"/>
      <c r="E18" s="188">
        <v>712563001</v>
      </c>
      <c r="F18" s="189"/>
      <c r="G18" s="188">
        <v>40674087</v>
      </c>
      <c r="H18" s="189"/>
      <c r="I18" s="188">
        <f t="shared" si="8"/>
        <v>149843572985</v>
      </c>
      <c r="J18" s="189"/>
      <c r="K18" s="188">
        <v>86782345897</v>
      </c>
      <c r="L18" s="189"/>
      <c r="M18" s="188">
        <v>3133664997</v>
      </c>
      <c r="N18" s="189"/>
      <c r="O18" s="188">
        <f t="shared" si="9"/>
        <v>63061227088</v>
      </c>
      <c r="P18" s="189"/>
    </row>
    <row r="19" spans="1:18" ht="13.5" customHeight="1">
      <c r="A19" s="192" t="s">
        <v>17</v>
      </c>
      <c r="B19" s="192"/>
      <c r="C19" s="188">
        <v>0</v>
      </c>
      <c r="D19" s="189"/>
      <c r="E19" s="188">
        <v>0</v>
      </c>
      <c r="F19" s="189"/>
      <c r="G19" s="188">
        <v>0</v>
      </c>
      <c r="H19" s="189"/>
      <c r="I19" s="188">
        <f t="shared" si="8"/>
        <v>0</v>
      </c>
      <c r="J19" s="189"/>
      <c r="K19" s="188">
        <v>0</v>
      </c>
      <c r="L19" s="189"/>
      <c r="M19" s="188">
        <v>0</v>
      </c>
      <c r="N19" s="189"/>
      <c r="O19" s="188">
        <f t="shared" si="9"/>
        <v>0</v>
      </c>
      <c r="P19" s="189"/>
    </row>
    <row r="20" spans="1:18" ht="13.5" customHeight="1">
      <c r="A20" s="193" t="s">
        <v>18</v>
      </c>
      <c r="B20" s="193"/>
      <c r="C20" s="188">
        <v>199506444</v>
      </c>
      <c r="D20" s="189"/>
      <c r="E20" s="188">
        <v>979908229</v>
      </c>
      <c r="F20" s="189"/>
      <c r="G20" s="188">
        <v>1065989706</v>
      </c>
      <c r="H20" s="189"/>
      <c r="I20" s="188">
        <f t="shared" si="8"/>
        <v>113424967</v>
      </c>
      <c r="J20" s="189"/>
      <c r="K20" s="188">
        <v>0</v>
      </c>
      <c r="L20" s="189"/>
      <c r="M20" s="188">
        <v>0</v>
      </c>
      <c r="N20" s="189"/>
      <c r="O20" s="188">
        <f t="shared" si="9"/>
        <v>113424967</v>
      </c>
      <c r="P20" s="189"/>
    </row>
    <row r="21" spans="1:18" ht="13.5" customHeight="1">
      <c r="A21" s="192" t="s">
        <v>21</v>
      </c>
      <c r="B21" s="192"/>
      <c r="C21" s="188">
        <v>8347080537</v>
      </c>
      <c r="D21" s="189"/>
      <c r="E21" s="188">
        <v>788099299</v>
      </c>
      <c r="F21" s="189"/>
      <c r="G21" s="188">
        <v>323648739</v>
      </c>
      <c r="H21" s="189"/>
      <c r="I21" s="188">
        <f t="shared" si="8"/>
        <v>8811531097</v>
      </c>
      <c r="J21" s="189"/>
      <c r="K21" s="188">
        <v>5524947620</v>
      </c>
      <c r="L21" s="189"/>
      <c r="M21" s="188">
        <v>217844063</v>
      </c>
      <c r="N21" s="189"/>
      <c r="O21" s="188">
        <f t="shared" si="9"/>
        <v>3286583477</v>
      </c>
      <c r="P21" s="189"/>
    </row>
    <row r="22" spans="1:18" ht="13.5" customHeight="1">
      <c r="A22" s="190" t="s">
        <v>22</v>
      </c>
      <c r="B22" s="191"/>
      <c r="C22" s="188">
        <f>C5+C15+C21</f>
        <v>338750519835</v>
      </c>
      <c r="D22" s="189"/>
      <c r="E22" s="188">
        <f t="shared" ref="E22" si="10">E5+E15+E21</f>
        <v>8345447398</v>
      </c>
      <c r="F22" s="189"/>
      <c r="G22" s="188">
        <f t="shared" ref="G22" si="11">G5+G15+G21</f>
        <v>3342742048</v>
      </c>
      <c r="H22" s="189"/>
      <c r="I22" s="188">
        <f t="shared" ref="I22" si="12">I5+I15+I21</f>
        <v>343753225185</v>
      </c>
      <c r="J22" s="189"/>
      <c r="K22" s="188">
        <f t="shared" ref="K22" si="13">K5+K15+K21</f>
        <v>149042026572</v>
      </c>
      <c r="L22" s="189"/>
      <c r="M22" s="188">
        <f t="shared" ref="M22" si="14">M5+M15+M21</f>
        <v>6343133533</v>
      </c>
      <c r="N22" s="189"/>
      <c r="O22" s="188">
        <f t="shared" ref="O22" si="15">O5+O15+O21</f>
        <v>194711198613</v>
      </c>
      <c r="P22" s="189"/>
      <c r="R22" s="6"/>
    </row>
  </sheetData>
  <mergeCells count="152">
    <mergeCell ref="M4:N4"/>
    <mergeCell ref="O4:P4"/>
    <mergeCell ref="A5:B5"/>
    <mergeCell ref="C5:D5"/>
    <mergeCell ref="E5:F5"/>
    <mergeCell ref="G5:H5"/>
    <mergeCell ref="I5:J5"/>
    <mergeCell ref="K5:L5"/>
    <mergeCell ref="M5:N5"/>
    <mergeCell ref="O5:P5"/>
    <mergeCell ref="A4:B4"/>
    <mergeCell ref="C4:D4"/>
    <mergeCell ref="E4:F4"/>
    <mergeCell ref="G4:H4"/>
    <mergeCell ref="I4:J4"/>
    <mergeCell ref="K4:L4"/>
    <mergeCell ref="M6:N6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A6:B6"/>
    <mergeCell ref="C6:D6"/>
    <mergeCell ref="E6:F6"/>
    <mergeCell ref="G6:H6"/>
    <mergeCell ref="I6:J6"/>
    <mergeCell ref="K6:L6"/>
    <mergeCell ref="M8:N8"/>
    <mergeCell ref="O8:P8"/>
    <mergeCell ref="A9:B9"/>
    <mergeCell ref="C9:D9"/>
    <mergeCell ref="E9:F9"/>
    <mergeCell ref="G9:H9"/>
    <mergeCell ref="I9:J9"/>
    <mergeCell ref="K9:L9"/>
    <mergeCell ref="M9:N9"/>
    <mergeCell ref="O9:P9"/>
    <mergeCell ref="A8:B8"/>
    <mergeCell ref="C8:D8"/>
    <mergeCell ref="E8:F8"/>
    <mergeCell ref="G8:H8"/>
    <mergeCell ref="I8:J8"/>
    <mergeCell ref="K8:L8"/>
    <mergeCell ref="M10:N10"/>
    <mergeCell ref="O10:P10"/>
    <mergeCell ref="A11:B11"/>
    <mergeCell ref="C11:D11"/>
    <mergeCell ref="E11:F11"/>
    <mergeCell ref="G11:H11"/>
    <mergeCell ref="I11:J11"/>
    <mergeCell ref="K11:L11"/>
    <mergeCell ref="M11:N11"/>
    <mergeCell ref="O11:P11"/>
    <mergeCell ref="A10:B10"/>
    <mergeCell ref="C10:D10"/>
    <mergeCell ref="E10:F10"/>
    <mergeCell ref="G10:H10"/>
    <mergeCell ref="I10:J10"/>
    <mergeCell ref="K10:L10"/>
    <mergeCell ref="M12:N12"/>
    <mergeCell ref="O12:P12"/>
    <mergeCell ref="A13:B13"/>
    <mergeCell ref="C13:D13"/>
    <mergeCell ref="E13:F13"/>
    <mergeCell ref="G13:H13"/>
    <mergeCell ref="I13:J13"/>
    <mergeCell ref="K13:L13"/>
    <mergeCell ref="M13:N13"/>
    <mergeCell ref="O13:P13"/>
    <mergeCell ref="A12:B12"/>
    <mergeCell ref="C12:D12"/>
    <mergeCell ref="E12:F12"/>
    <mergeCell ref="G12:H12"/>
    <mergeCell ref="I12:J12"/>
    <mergeCell ref="K12:L12"/>
    <mergeCell ref="M14:N14"/>
    <mergeCell ref="O14:P14"/>
    <mergeCell ref="A15:B15"/>
    <mergeCell ref="C15:D15"/>
    <mergeCell ref="E15:F15"/>
    <mergeCell ref="G15:H15"/>
    <mergeCell ref="I15:J15"/>
    <mergeCell ref="K15:L15"/>
    <mergeCell ref="M15:N15"/>
    <mergeCell ref="O15:P15"/>
    <mergeCell ref="A14:B14"/>
    <mergeCell ref="C14:D14"/>
    <mergeCell ref="E14:F14"/>
    <mergeCell ref="G14:H14"/>
    <mergeCell ref="I14:J14"/>
    <mergeCell ref="K14:L14"/>
    <mergeCell ref="M16:N16"/>
    <mergeCell ref="O16:P16"/>
    <mergeCell ref="A17:B17"/>
    <mergeCell ref="C17:D17"/>
    <mergeCell ref="E17:F17"/>
    <mergeCell ref="G17:H17"/>
    <mergeCell ref="I17:J17"/>
    <mergeCell ref="K17:L17"/>
    <mergeCell ref="M17:N17"/>
    <mergeCell ref="O17:P17"/>
    <mergeCell ref="A16:B16"/>
    <mergeCell ref="C16:D16"/>
    <mergeCell ref="E16:F16"/>
    <mergeCell ref="G16:H16"/>
    <mergeCell ref="I16:J16"/>
    <mergeCell ref="K16:L16"/>
    <mergeCell ref="M18:N18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M22:N22"/>
    <mergeCell ref="O22:P22"/>
    <mergeCell ref="A22:B22"/>
    <mergeCell ref="C22:D22"/>
    <mergeCell ref="E22:F22"/>
    <mergeCell ref="G22:H22"/>
    <mergeCell ref="I22:J22"/>
    <mergeCell ref="K22:L22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0:B20"/>
    <mergeCell ref="C20:D20"/>
    <mergeCell ref="E20:F20"/>
    <mergeCell ref="G20:H20"/>
    <mergeCell ref="I20:J20"/>
    <mergeCell ref="K20:L20"/>
  </mergeCells>
  <phoneticPr fontI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B13" sqref="B13"/>
    </sheetView>
  </sheetViews>
  <sheetFormatPr defaultRowHeight="13.5"/>
  <cols>
    <col min="1" max="6" width="16.625" customWidth="1"/>
  </cols>
  <sheetData>
    <row r="1" spans="1:6">
      <c r="A1" s="116" t="s">
        <v>200</v>
      </c>
      <c r="B1" s="30"/>
      <c r="C1" s="30"/>
      <c r="D1" s="30"/>
      <c r="E1" s="30"/>
      <c r="F1" s="117" t="s">
        <v>37</v>
      </c>
    </row>
    <row r="2" spans="1:6" ht="21" customHeight="1">
      <c r="A2" s="246" t="s">
        <v>201</v>
      </c>
      <c r="B2" s="246" t="s">
        <v>202</v>
      </c>
      <c r="C2" s="246" t="s">
        <v>203</v>
      </c>
      <c r="D2" s="248" t="s">
        <v>204</v>
      </c>
      <c r="E2" s="249"/>
      <c r="F2" s="246" t="s">
        <v>205</v>
      </c>
    </row>
    <row r="3" spans="1:6" ht="21" customHeight="1">
      <c r="A3" s="247"/>
      <c r="B3" s="247"/>
      <c r="C3" s="247"/>
      <c r="D3" s="118" t="s">
        <v>206</v>
      </c>
      <c r="E3" s="118" t="s">
        <v>207</v>
      </c>
      <c r="F3" s="247"/>
    </row>
    <row r="4" spans="1:6" ht="26.25" customHeight="1">
      <c r="A4" s="243" t="s">
        <v>208</v>
      </c>
      <c r="B4" s="250"/>
      <c r="C4" s="250"/>
      <c r="D4" s="250"/>
      <c r="E4" s="250"/>
      <c r="F4" s="251"/>
    </row>
    <row r="5" spans="1:6" ht="26.25" customHeight="1">
      <c r="A5" s="119" t="s">
        <v>209</v>
      </c>
      <c r="B5" s="120">
        <f>346444437+241439454</f>
        <v>587883891</v>
      </c>
      <c r="C5" s="120"/>
      <c r="D5" s="120"/>
      <c r="E5" s="120">
        <f>162263959+16745621</f>
        <v>179009580</v>
      </c>
      <c r="F5" s="121">
        <f>IFERROR(B5+C5-D5-E5,"")</f>
        <v>408874311</v>
      </c>
    </row>
    <row r="6" spans="1:6" ht="26.25" customHeight="1">
      <c r="A6" s="243" t="s">
        <v>210</v>
      </c>
      <c r="B6" s="244"/>
      <c r="C6" s="244"/>
      <c r="D6" s="244"/>
      <c r="E6" s="244"/>
      <c r="F6" s="245"/>
    </row>
    <row r="7" spans="1:6" ht="26.25" customHeight="1">
      <c r="A7" s="119" t="s">
        <v>209</v>
      </c>
      <c r="B7" s="120">
        <f>28556791+42667041+4581847</f>
        <v>75805679</v>
      </c>
      <c r="C7" s="120"/>
      <c r="D7" s="120"/>
      <c r="E7" s="120">
        <f>9154682-3045427+3707068</f>
        <v>9816323</v>
      </c>
      <c r="F7" s="121">
        <f>IFERROR(B7+C7-D7-E7,"")</f>
        <v>65989356</v>
      </c>
    </row>
    <row r="8" spans="1:6" ht="26.25" customHeight="1">
      <c r="A8" s="243" t="s">
        <v>211</v>
      </c>
      <c r="B8" s="244"/>
      <c r="C8" s="244"/>
      <c r="D8" s="244"/>
      <c r="E8" s="244"/>
      <c r="F8" s="245"/>
    </row>
    <row r="9" spans="1:6" ht="26.25" customHeight="1">
      <c r="A9" s="119" t="s">
        <v>212</v>
      </c>
      <c r="B9" s="120">
        <f>7679160000+45988814</f>
        <v>7725148814</v>
      </c>
      <c r="C9" s="120">
        <f>531045557+2913127+7613982</f>
        <v>541572666</v>
      </c>
      <c r="D9" s="120">
        <v>833330557</v>
      </c>
      <c r="E9" s="120"/>
      <c r="F9" s="121">
        <f>IFERROR(B9+C9-D9-E9,"")</f>
        <v>7433390923</v>
      </c>
    </row>
    <row r="10" spans="1:6" ht="26.25" customHeight="1">
      <c r="A10" s="119" t="s">
        <v>213</v>
      </c>
      <c r="B10" s="120">
        <v>0</v>
      </c>
      <c r="C10" s="120"/>
      <c r="D10" s="120"/>
      <c r="E10" s="120"/>
      <c r="F10" s="121">
        <f>IFERROR(B10+C10-D10-E10,"")</f>
        <v>0</v>
      </c>
    </row>
    <row r="11" spans="1:6" ht="26.25" customHeight="1">
      <c r="A11" s="243" t="s">
        <v>214</v>
      </c>
      <c r="B11" s="244"/>
      <c r="C11" s="244"/>
      <c r="D11" s="244"/>
      <c r="E11" s="244"/>
      <c r="F11" s="245"/>
    </row>
    <row r="12" spans="1:6" ht="26.25" customHeight="1">
      <c r="A12" s="119" t="s">
        <v>215</v>
      </c>
      <c r="B12" s="120">
        <f>451276506+29635000+347020+6906246</f>
        <v>488164772</v>
      </c>
      <c r="C12" s="120">
        <f>452994279+29635000+1366034+218864+115379+7219488</f>
        <v>491549044</v>
      </c>
      <c r="D12" s="120">
        <f>B12</f>
        <v>488164772</v>
      </c>
      <c r="E12" s="120"/>
      <c r="F12" s="121">
        <f>IFERROR(B12+C12-D12-E12,"")</f>
        <v>491549044</v>
      </c>
    </row>
    <row r="13" spans="1:6" ht="30" customHeight="1">
      <c r="A13" s="122" t="s">
        <v>47</v>
      </c>
      <c r="B13" s="121">
        <f>IFERROR(SUM(B4:B12),"")</f>
        <v>8877003156</v>
      </c>
      <c r="C13" s="121">
        <f t="shared" ref="C13:E13" si="0">IFERROR(SUM(C4:C12),"")</f>
        <v>1033121710</v>
      </c>
      <c r="D13" s="121">
        <f t="shared" si="0"/>
        <v>1321495329</v>
      </c>
      <c r="E13" s="121">
        <f t="shared" si="0"/>
        <v>188825903</v>
      </c>
      <c r="F13" s="121">
        <f>IFERROR(SUM(F4:F12),"")</f>
        <v>8399803634</v>
      </c>
    </row>
  </sheetData>
  <mergeCells count="9">
    <mergeCell ref="A6:F6"/>
    <mergeCell ref="A8:F8"/>
    <mergeCell ref="A11:F11"/>
    <mergeCell ref="A2:A3"/>
    <mergeCell ref="B2:B3"/>
    <mergeCell ref="C2:C3"/>
    <mergeCell ref="D2:E2"/>
    <mergeCell ref="F2:F3"/>
    <mergeCell ref="A4:F4"/>
  </mergeCells>
  <phoneticPr fontId="1"/>
  <dataValidations count="1">
    <dataValidation allowBlank="1" showErrorMessage="1" errorTitle="付属明細ツール" error="数値を入力してください。" sqref="A1:F13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opLeftCell="A14" workbookViewId="0">
      <selection activeCell="H20" sqref="H20"/>
    </sheetView>
  </sheetViews>
  <sheetFormatPr defaultRowHeight="13.5"/>
  <cols>
    <col min="1" max="2" width="14.625" customWidth="1"/>
    <col min="3" max="3" width="29.125" customWidth="1"/>
    <col min="4" max="4" width="18.125" customWidth="1"/>
    <col min="5" max="5" width="15.5" customWidth="1"/>
    <col min="6" max="6" width="22.875" customWidth="1"/>
  </cols>
  <sheetData>
    <row r="1" spans="1:6">
      <c r="A1" s="123" t="s">
        <v>216</v>
      </c>
      <c r="B1" s="17"/>
      <c r="C1" s="17"/>
      <c r="D1" s="17"/>
      <c r="E1" s="17"/>
      <c r="F1" s="17"/>
    </row>
    <row r="2" spans="1:6">
      <c r="A2" s="123" t="s">
        <v>217</v>
      </c>
      <c r="B2" s="124"/>
      <c r="C2" s="124"/>
      <c r="D2" s="17"/>
      <c r="E2" s="17"/>
      <c r="F2" s="125" t="s">
        <v>218</v>
      </c>
    </row>
    <row r="3" spans="1:6" ht="24" customHeight="1">
      <c r="A3" s="252" t="s">
        <v>219</v>
      </c>
      <c r="B3" s="252"/>
      <c r="C3" s="126" t="s">
        <v>220</v>
      </c>
      <c r="D3" s="126" t="s">
        <v>221</v>
      </c>
      <c r="E3" s="127" t="s">
        <v>222</v>
      </c>
      <c r="F3" s="126" t="s">
        <v>223</v>
      </c>
    </row>
    <row r="4" spans="1:6" ht="27" hidden="1" customHeight="1">
      <c r="A4" s="128"/>
      <c r="B4" s="129"/>
      <c r="C4" s="130"/>
      <c r="D4" s="128"/>
      <c r="E4" s="131"/>
      <c r="F4" s="130"/>
    </row>
    <row r="5" spans="1:6" ht="27" customHeight="1">
      <c r="A5" s="253" t="s">
        <v>224</v>
      </c>
      <c r="B5" s="254"/>
      <c r="C5" s="132" t="s">
        <v>225</v>
      </c>
      <c r="D5" s="133" t="s">
        <v>226</v>
      </c>
      <c r="E5" s="134">
        <v>42446018</v>
      </c>
      <c r="F5" s="135" t="s">
        <v>227</v>
      </c>
    </row>
    <row r="6" spans="1:6" ht="27" customHeight="1">
      <c r="A6" s="255"/>
      <c r="B6" s="256"/>
      <c r="C6" s="132" t="s">
        <v>228</v>
      </c>
      <c r="D6" s="133" t="s">
        <v>229</v>
      </c>
      <c r="E6" s="134">
        <v>34457100</v>
      </c>
      <c r="F6" s="135" t="s">
        <v>230</v>
      </c>
    </row>
    <row r="7" spans="1:6" ht="27" hidden="1" customHeight="1">
      <c r="A7" s="255"/>
      <c r="B7" s="256"/>
      <c r="C7" s="136"/>
      <c r="D7" s="137"/>
      <c r="E7" s="138"/>
      <c r="F7" s="139"/>
    </row>
    <row r="8" spans="1:6" ht="27" customHeight="1">
      <c r="A8" s="257"/>
      <c r="B8" s="258"/>
      <c r="C8" s="140" t="s">
        <v>231</v>
      </c>
      <c r="D8" s="141"/>
      <c r="E8" s="142">
        <f>IFERROR(SUM(E4:E7),"")</f>
        <v>76903118</v>
      </c>
      <c r="F8" s="143"/>
    </row>
    <row r="9" spans="1:6" ht="27" hidden="1" customHeight="1">
      <c r="A9" s="144"/>
      <c r="B9" s="145"/>
      <c r="C9" s="146"/>
      <c r="D9" s="147"/>
      <c r="E9" s="148"/>
      <c r="F9" s="139"/>
    </row>
    <row r="10" spans="1:6" ht="27" customHeight="1">
      <c r="A10" s="259" t="s">
        <v>232</v>
      </c>
      <c r="B10" s="260"/>
      <c r="C10" s="149" t="s">
        <v>233</v>
      </c>
      <c r="D10" s="133" t="s">
        <v>229</v>
      </c>
      <c r="E10" s="134">
        <v>1840505700</v>
      </c>
      <c r="F10" s="135" t="s">
        <v>234</v>
      </c>
    </row>
    <row r="11" spans="1:6" ht="27" customHeight="1">
      <c r="A11" s="261"/>
      <c r="B11" s="262"/>
      <c r="C11" s="149" t="s">
        <v>235</v>
      </c>
      <c r="D11" s="133" t="s">
        <v>236</v>
      </c>
      <c r="E11" s="134">
        <v>279288000</v>
      </c>
      <c r="F11" s="135" t="s">
        <v>237</v>
      </c>
    </row>
    <row r="12" spans="1:6" ht="27" customHeight="1">
      <c r="A12" s="261"/>
      <c r="B12" s="262"/>
      <c r="C12" s="149" t="s">
        <v>238</v>
      </c>
      <c r="D12" s="133" t="s">
        <v>229</v>
      </c>
      <c r="E12" s="134">
        <v>203368238</v>
      </c>
      <c r="F12" s="135" t="s">
        <v>234</v>
      </c>
    </row>
    <row r="13" spans="1:6" ht="27" customHeight="1">
      <c r="A13" s="261"/>
      <c r="B13" s="262"/>
      <c r="C13" s="149" t="s">
        <v>239</v>
      </c>
      <c r="D13" s="150" t="s">
        <v>240</v>
      </c>
      <c r="E13" s="134">
        <v>161993250</v>
      </c>
      <c r="F13" s="135" t="s">
        <v>241</v>
      </c>
    </row>
    <row r="14" spans="1:6" ht="27" customHeight="1">
      <c r="A14" s="261"/>
      <c r="B14" s="262"/>
      <c r="C14" s="149" t="s">
        <v>242</v>
      </c>
      <c r="D14" s="150" t="s">
        <v>243</v>
      </c>
      <c r="E14" s="134">
        <v>6609003110</v>
      </c>
      <c r="F14" s="135" t="s">
        <v>244</v>
      </c>
    </row>
    <row r="15" spans="1:6" ht="27" customHeight="1">
      <c r="A15" s="261"/>
      <c r="B15" s="262"/>
      <c r="C15" s="149" t="s">
        <v>245</v>
      </c>
      <c r="D15" s="133" t="s">
        <v>246</v>
      </c>
      <c r="E15" s="134">
        <v>236449199</v>
      </c>
      <c r="F15" s="135" t="s">
        <v>244</v>
      </c>
    </row>
    <row r="16" spans="1:6" ht="27" customHeight="1">
      <c r="A16" s="261"/>
      <c r="B16" s="262"/>
      <c r="C16" s="149" t="s">
        <v>247</v>
      </c>
      <c r="D16" s="150" t="s">
        <v>243</v>
      </c>
      <c r="E16" s="134">
        <v>10285181744</v>
      </c>
      <c r="F16" s="135" t="s">
        <v>248</v>
      </c>
    </row>
    <row r="17" spans="1:6" ht="27" customHeight="1">
      <c r="A17" s="261"/>
      <c r="B17" s="262"/>
      <c r="C17" s="149" t="s">
        <v>249</v>
      </c>
      <c r="D17" s="150" t="s">
        <v>250</v>
      </c>
      <c r="E17" s="134">
        <v>1858147344</v>
      </c>
      <c r="F17" s="135" t="s">
        <v>251</v>
      </c>
    </row>
    <row r="18" spans="1:6" ht="27" customHeight="1">
      <c r="A18" s="261"/>
      <c r="B18" s="262"/>
      <c r="C18" s="149" t="s">
        <v>252</v>
      </c>
      <c r="D18" s="133"/>
      <c r="E18" s="134">
        <v>811635731</v>
      </c>
      <c r="F18" s="135"/>
    </row>
    <row r="19" spans="1:6" ht="27" hidden="1" customHeight="1">
      <c r="A19" s="261"/>
      <c r="B19" s="262"/>
      <c r="C19" s="151"/>
      <c r="D19" s="152"/>
      <c r="E19" s="138"/>
      <c r="F19" s="139"/>
    </row>
    <row r="20" spans="1:6" ht="27" customHeight="1">
      <c r="A20" s="263"/>
      <c r="B20" s="264"/>
      <c r="C20" s="153" t="s">
        <v>231</v>
      </c>
      <c r="D20" s="141"/>
      <c r="E20" s="142">
        <f>IFERROR(SUM(E9:E19),"")</f>
        <v>22285572316</v>
      </c>
      <c r="F20" s="143"/>
    </row>
    <row r="21" spans="1:6" ht="27" customHeight="1">
      <c r="A21" s="265" t="s">
        <v>175</v>
      </c>
      <c r="B21" s="266"/>
      <c r="C21" s="143"/>
      <c r="D21" s="141"/>
      <c r="E21" s="142">
        <f>IFERROR(SUM(E8,E20),"")</f>
        <v>22362475434</v>
      </c>
      <c r="F21" s="143"/>
    </row>
  </sheetData>
  <mergeCells count="4">
    <mergeCell ref="A3:B3"/>
    <mergeCell ref="A5:B8"/>
    <mergeCell ref="A10:B20"/>
    <mergeCell ref="A21:B2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71" workbookViewId="0">
      <selection activeCell="K90" sqref="K90"/>
    </sheetView>
  </sheetViews>
  <sheetFormatPr defaultRowHeight="13.5"/>
  <cols>
    <col min="1" max="1" width="18.375" customWidth="1"/>
    <col min="2" max="2" width="13.625" customWidth="1"/>
    <col min="3" max="3" width="9.625" customWidth="1"/>
    <col min="4" max="4" width="19.625" customWidth="1"/>
    <col min="5" max="5" width="18.125" customWidth="1"/>
  </cols>
  <sheetData>
    <row r="1" spans="1:5">
      <c r="A1" s="285" t="s">
        <v>253</v>
      </c>
      <c r="B1" s="286"/>
      <c r="C1" s="286"/>
      <c r="D1" s="286"/>
      <c r="E1" s="286"/>
    </row>
    <row r="2" spans="1:5">
      <c r="A2" s="154" t="s">
        <v>254</v>
      </c>
      <c r="B2" s="30"/>
      <c r="C2" s="30"/>
      <c r="D2" s="30"/>
      <c r="E2" s="155" t="s">
        <v>37</v>
      </c>
    </row>
    <row r="3" spans="1:5" ht="15" customHeight="1">
      <c r="A3" s="156" t="s">
        <v>255</v>
      </c>
      <c r="B3" s="156" t="s">
        <v>201</v>
      </c>
      <c r="C3" s="157" t="s">
        <v>256</v>
      </c>
      <c r="D3" s="157"/>
      <c r="E3" s="158" t="s">
        <v>257</v>
      </c>
    </row>
    <row r="4" spans="1:5" ht="15" hidden="1" customHeight="1">
      <c r="A4" s="159"/>
      <c r="B4" s="159"/>
      <c r="C4" s="160"/>
      <c r="D4" s="161"/>
      <c r="E4" s="162"/>
    </row>
    <row r="5" spans="1:5" ht="15" customHeight="1">
      <c r="A5" s="278" t="s">
        <v>258</v>
      </c>
      <c r="B5" s="267" t="s">
        <v>259</v>
      </c>
      <c r="C5" s="280" t="s">
        <v>260</v>
      </c>
      <c r="D5" s="281"/>
      <c r="E5" s="163">
        <v>16979598384</v>
      </c>
    </row>
    <row r="6" spans="1:5" ht="15" customHeight="1">
      <c r="A6" s="278"/>
      <c r="B6" s="267"/>
      <c r="C6" s="280" t="s">
        <v>261</v>
      </c>
      <c r="D6" s="281"/>
      <c r="E6" s="163">
        <v>249095000</v>
      </c>
    </row>
    <row r="7" spans="1:5" ht="15" customHeight="1">
      <c r="A7" s="278"/>
      <c r="B7" s="267"/>
      <c r="C7" s="280" t="s">
        <v>262</v>
      </c>
      <c r="D7" s="281"/>
      <c r="E7" s="163">
        <v>40229000</v>
      </c>
    </row>
    <row r="8" spans="1:5" ht="15" customHeight="1">
      <c r="A8" s="278"/>
      <c r="B8" s="267"/>
      <c r="C8" s="280" t="s">
        <v>263</v>
      </c>
      <c r="D8" s="281"/>
      <c r="E8" s="163">
        <v>154814000</v>
      </c>
    </row>
    <row r="9" spans="1:5" ht="15" customHeight="1">
      <c r="A9" s="278"/>
      <c r="B9" s="267"/>
      <c r="C9" s="280" t="s">
        <v>264</v>
      </c>
      <c r="D9" s="281"/>
      <c r="E9" s="163">
        <v>80619000</v>
      </c>
    </row>
    <row r="10" spans="1:5" ht="15" customHeight="1">
      <c r="A10" s="278"/>
      <c r="B10" s="267"/>
      <c r="C10" s="280" t="s">
        <v>265</v>
      </c>
      <c r="D10" s="281"/>
      <c r="E10" s="163">
        <v>1567131000</v>
      </c>
    </row>
    <row r="11" spans="1:5" ht="15" customHeight="1">
      <c r="A11" s="278"/>
      <c r="B11" s="267"/>
      <c r="C11" s="280" t="s">
        <v>266</v>
      </c>
      <c r="D11" s="281"/>
      <c r="E11" s="163">
        <v>6198287</v>
      </c>
    </row>
    <row r="12" spans="1:5" ht="15" customHeight="1">
      <c r="A12" s="278"/>
      <c r="B12" s="267"/>
      <c r="C12" s="280" t="s">
        <v>267</v>
      </c>
      <c r="D12" s="281"/>
      <c r="E12" s="163">
        <v>60788000</v>
      </c>
    </row>
    <row r="13" spans="1:5" ht="15" customHeight="1">
      <c r="A13" s="278"/>
      <c r="B13" s="267"/>
      <c r="C13" s="280" t="s">
        <v>268</v>
      </c>
      <c r="D13" s="281"/>
      <c r="E13" s="163">
        <v>83495000</v>
      </c>
    </row>
    <row r="14" spans="1:5" ht="15" customHeight="1">
      <c r="A14" s="278"/>
      <c r="B14" s="267"/>
      <c r="C14" s="280" t="s">
        <v>269</v>
      </c>
      <c r="D14" s="281"/>
      <c r="E14" s="163">
        <v>3522950000</v>
      </c>
    </row>
    <row r="15" spans="1:5" ht="15" customHeight="1">
      <c r="A15" s="278"/>
      <c r="B15" s="267"/>
      <c r="C15" s="280" t="s">
        <v>270</v>
      </c>
      <c r="D15" s="281"/>
      <c r="E15" s="163">
        <v>14255000</v>
      </c>
    </row>
    <row r="16" spans="1:5" ht="15" customHeight="1">
      <c r="A16" s="278"/>
      <c r="B16" s="267"/>
      <c r="C16" s="280" t="s">
        <v>271</v>
      </c>
      <c r="D16" s="281"/>
      <c r="E16" s="163">
        <f>526758849-8379100-5000000</f>
        <v>513379749</v>
      </c>
    </row>
    <row r="17" spans="1:5" ht="15" customHeight="1">
      <c r="A17" s="278"/>
      <c r="B17" s="267"/>
      <c r="C17" s="280" t="s">
        <v>272</v>
      </c>
      <c r="D17" s="281"/>
      <c r="E17" s="163">
        <v>98791355</v>
      </c>
    </row>
    <row r="18" spans="1:5" ht="15" hidden="1" customHeight="1">
      <c r="A18" s="278"/>
      <c r="B18" s="267"/>
      <c r="C18" s="282"/>
      <c r="D18" s="283"/>
      <c r="E18" s="164"/>
    </row>
    <row r="19" spans="1:5" ht="15" customHeight="1">
      <c r="A19" s="278"/>
      <c r="B19" s="268"/>
      <c r="C19" s="272" t="s">
        <v>273</v>
      </c>
      <c r="D19" s="273"/>
      <c r="E19" s="165">
        <f>SUM(E4:E18)</f>
        <v>23371343775</v>
      </c>
    </row>
    <row r="20" spans="1:5" ht="15" hidden="1" customHeight="1">
      <c r="A20" s="278"/>
      <c r="B20" s="166"/>
      <c r="C20" s="269" t="s">
        <v>274</v>
      </c>
      <c r="D20" s="167"/>
      <c r="E20" s="168"/>
    </row>
    <row r="21" spans="1:5" ht="15" customHeight="1">
      <c r="A21" s="278"/>
      <c r="B21" s="284" t="s">
        <v>275</v>
      </c>
      <c r="C21" s="270"/>
      <c r="D21" s="169" t="s">
        <v>276</v>
      </c>
      <c r="E21" s="163">
        <v>305474894</v>
      </c>
    </row>
    <row r="22" spans="1:5" ht="15" customHeight="1">
      <c r="A22" s="278"/>
      <c r="B22" s="284"/>
      <c r="C22" s="270"/>
      <c r="D22" s="169" t="s">
        <v>277</v>
      </c>
      <c r="E22" s="163">
        <v>43704000</v>
      </c>
    </row>
    <row r="23" spans="1:5" ht="15" hidden="1" customHeight="1">
      <c r="A23" s="278"/>
      <c r="B23" s="267"/>
      <c r="C23" s="270"/>
      <c r="D23" s="170"/>
      <c r="E23" s="164"/>
    </row>
    <row r="24" spans="1:5" ht="15" customHeight="1">
      <c r="A24" s="278"/>
      <c r="B24" s="267"/>
      <c r="C24" s="271"/>
      <c r="D24" s="171" t="s">
        <v>278</v>
      </c>
      <c r="E24" s="165">
        <f>SUM(E20:E23)</f>
        <v>349178894</v>
      </c>
    </row>
    <row r="25" spans="1:5" ht="15" hidden="1" customHeight="1">
      <c r="A25" s="278"/>
      <c r="B25" s="267"/>
      <c r="C25" s="269" t="s">
        <v>279</v>
      </c>
      <c r="D25" s="167"/>
      <c r="E25" s="168"/>
    </row>
    <row r="26" spans="1:5" ht="15" customHeight="1">
      <c r="A26" s="278"/>
      <c r="B26" s="267"/>
      <c r="C26" s="270"/>
      <c r="D26" s="169" t="s">
        <v>276</v>
      </c>
      <c r="E26" s="163">
        <v>4867696988</v>
      </c>
    </row>
    <row r="27" spans="1:5" ht="15" customHeight="1">
      <c r="A27" s="278"/>
      <c r="B27" s="267"/>
      <c r="C27" s="270"/>
      <c r="D27" s="169" t="s">
        <v>277</v>
      </c>
      <c r="E27" s="163">
        <v>2074415108</v>
      </c>
    </row>
    <row r="28" spans="1:5" ht="15" hidden="1" customHeight="1">
      <c r="A28" s="278"/>
      <c r="B28" s="267"/>
      <c r="C28" s="270"/>
      <c r="D28" s="170"/>
      <c r="E28" s="164"/>
    </row>
    <row r="29" spans="1:5" ht="15" customHeight="1">
      <c r="A29" s="278"/>
      <c r="B29" s="267"/>
      <c r="C29" s="271"/>
      <c r="D29" s="171" t="s">
        <v>278</v>
      </c>
      <c r="E29" s="165">
        <f>SUM(E25:E28)</f>
        <v>6942112096</v>
      </c>
    </row>
    <row r="30" spans="1:5" ht="15" customHeight="1">
      <c r="A30" s="278"/>
      <c r="B30" s="268"/>
      <c r="C30" s="272" t="s">
        <v>273</v>
      </c>
      <c r="D30" s="273"/>
      <c r="E30" s="165">
        <f>SUM(E24,E29)</f>
        <v>7291290990</v>
      </c>
    </row>
    <row r="31" spans="1:5" ht="15" customHeight="1">
      <c r="A31" s="279"/>
      <c r="B31" s="272" t="s">
        <v>47</v>
      </c>
      <c r="C31" s="274"/>
      <c r="D31" s="273"/>
      <c r="E31" s="165">
        <f>SUM(E19,E30)</f>
        <v>30662634765</v>
      </c>
    </row>
    <row r="32" spans="1:5" ht="15" hidden="1" customHeight="1">
      <c r="A32" s="172"/>
      <c r="B32" s="159"/>
      <c r="C32" s="160"/>
      <c r="D32" s="161"/>
      <c r="E32" s="162"/>
    </row>
    <row r="33" spans="1:5" ht="15" customHeight="1">
      <c r="A33" s="277" t="s">
        <v>280</v>
      </c>
      <c r="B33" s="267" t="s">
        <v>259</v>
      </c>
      <c r="C33" s="280" t="s">
        <v>281</v>
      </c>
      <c r="D33" s="281"/>
      <c r="E33" s="163">
        <v>40086000</v>
      </c>
    </row>
    <row r="34" spans="1:5" ht="15" hidden="1" customHeight="1">
      <c r="A34" s="278"/>
      <c r="B34" s="267"/>
      <c r="C34" s="282"/>
      <c r="D34" s="283"/>
      <c r="E34" s="164"/>
    </row>
    <row r="35" spans="1:5" ht="15" customHeight="1">
      <c r="A35" s="278"/>
      <c r="B35" s="268"/>
      <c r="C35" s="272" t="s">
        <v>273</v>
      </c>
      <c r="D35" s="273"/>
      <c r="E35" s="165">
        <f>SUM(E32:E34)</f>
        <v>40086000</v>
      </c>
    </row>
    <row r="36" spans="1:5" ht="15" hidden="1" customHeight="1">
      <c r="A36" s="278"/>
      <c r="B36" s="166"/>
      <c r="C36" s="173" t="s">
        <v>282</v>
      </c>
      <c r="D36" s="167"/>
      <c r="E36" s="168"/>
    </row>
    <row r="37" spans="1:5" ht="15" customHeight="1">
      <c r="A37" s="279"/>
      <c r="B37" s="272" t="s">
        <v>47</v>
      </c>
      <c r="C37" s="274"/>
      <c r="D37" s="273"/>
      <c r="E37" s="165">
        <f>SUM(E35)</f>
        <v>40086000</v>
      </c>
    </row>
    <row r="38" spans="1:5" ht="15" hidden="1" customHeight="1">
      <c r="A38" s="159"/>
      <c r="B38" s="159"/>
      <c r="C38" s="160"/>
      <c r="D38" s="161"/>
      <c r="E38" s="162"/>
    </row>
    <row r="39" spans="1:5" ht="15" customHeight="1">
      <c r="A39" s="278" t="s">
        <v>283</v>
      </c>
      <c r="B39" s="267" t="s">
        <v>259</v>
      </c>
      <c r="C39" s="280" t="s">
        <v>284</v>
      </c>
      <c r="D39" s="281"/>
      <c r="E39" s="163">
        <f>1950974250-401593</f>
        <v>1950572657</v>
      </c>
    </row>
    <row r="40" spans="1:5" ht="15" customHeight="1">
      <c r="A40" s="278"/>
      <c r="B40" s="267"/>
      <c r="C40" s="280" t="s">
        <v>285</v>
      </c>
      <c r="D40" s="281"/>
      <c r="E40" s="163">
        <v>1936166000</v>
      </c>
    </row>
    <row r="41" spans="1:5" ht="15" hidden="1" customHeight="1">
      <c r="A41" s="278"/>
      <c r="B41" s="267"/>
      <c r="C41" s="282"/>
      <c r="D41" s="283"/>
      <c r="E41" s="164"/>
    </row>
    <row r="42" spans="1:5" ht="15" customHeight="1">
      <c r="A42" s="278"/>
      <c r="B42" s="268"/>
      <c r="C42" s="272" t="s">
        <v>273</v>
      </c>
      <c r="D42" s="273"/>
      <c r="E42" s="165">
        <f>SUM(E38:E41)</f>
        <v>3886738657</v>
      </c>
    </row>
    <row r="43" spans="1:5" ht="15" hidden="1" customHeight="1">
      <c r="A43" s="278"/>
      <c r="B43" s="166"/>
      <c r="C43" s="173" t="s">
        <v>282</v>
      </c>
      <c r="D43" s="167"/>
      <c r="E43" s="168"/>
    </row>
    <row r="44" spans="1:5" ht="15" hidden="1" customHeight="1">
      <c r="A44" s="278"/>
      <c r="B44" s="267" t="s">
        <v>286</v>
      </c>
      <c r="C44" s="269" t="s">
        <v>279</v>
      </c>
      <c r="D44" s="167"/>
      <c r="E44" s="168"/>
    </row>
    <row r="45" spans="1:5" ht="15" customHeight="1">
      <c r="A45" s="278"/>
      <c r="B45" s="267"/>
      <c r="C45" s="270"/>
      <c r="D45" s="169" t="s">
        <v>276</v>
      </c>
      <c r="E45" s="163">
        <v>1362260200</v>
      </c>
    </row>
    <row r="46" spans="1:5" ht="15" customHeight="1">
      <c r="A46" s="278"/>
      <c r="B46" s="267"/>
      <c r="C46" s="270"/>
      <c r="D46" s="169" t="s">
        <v>277</v>
      </c>
      <c r="E46" s="163">
        <v>1045151675</v>
      </c>
    </row>
    <row r="47" spans="1:5" ht="15" hidden="1" customHeight="1">
      <c r="A47" s="278"/>
      <c r="B47" s="267"/>
      <c r="C47" s="270"/>
      <c r="D47" s="170"/>
      <c r="E47" s="164"/>
    </row>
    <row r="48" spans="1:5" ht="15" customHeight="1">
      <c r="A48" s="278"/>
      <c r="B48" s="267"/>
      <c r="C48" s="271"/>
      <c r="D48" s="171" t="s">
        <v>278</v>
      </c>
      <c r="E48" s="165">
        <f>SUM(E44:E47)</f>
        <v>2407411875</v>
      </c>
    </row>
    <row r="49" spans="1:5" ht="15" customHeight="1">
      <c r="A49" s="278"/>
      <c r="B49" s="268"/>
      <c r="C49" s="272" t="s">
        <v>273</v>
      </c>
      <c r="D49" s="273"/>
      <c r="E49" s="165">
        <f>SUM(E48)</f>
        <v>2407411875</v>
      </c>
    </row>
    <row r="50" spans="1:5" ht="15" customHeight="1">
      <c r="A50" s="279"/>
      <c r="B50" s="272" t="s">
        <v>47</v>
      </c>
      <c r="C50" s="274"/>
      <c r="D50" s="273"/>
      <c r="E50" s="165">
        <f>SUM(E42,E49)</f>
        <v>6294150532</v>
      </c>
    </row>
    <row r="51" spans="1:5" ht="15" hidden="1" customHeight="1">
      <c r="A51" s="159"/>
      <c r="B51" s="159"/>
      <c r="C51" s="160"/>
      <c r="D51" s="161"/>
      <c r="E51" s="162"/>
    </row>
    <row r="52" spans="1:5" ht="15" customHeight="1">
      <c r="A52" s="277" t="s">
        <v>287</v>
      </c>
      <c r="B52" s="267" t="s">
        <v>259</v>
      </c>
      <c r="C52" s="280" t="s">
        <v>288</v>
      </c>
      <c r="D52" s="281"/>
      <c r="E52" s="163">
        <f>2673228724-75250984</f>
        <v>2597977740</v>
      </c>
    </row>
    <row r="53" spans="1:5" ht="15" customHeight="1">
      <c r="A53" s="278"/>
      <c r="B53" s="267"/>
      <c r="C53" s="280" t="s">
        <v>289</v>
      </c>
      <c r="D53" s="281"/>
      <c r="E53" s="163">
        <v>161932000</v>
      </c>
    </row>
    <row r="54" spans="1:5" ht="15" customHeight="1">
      <c r="A54" s="278"/>
      <c r="B54" s="267"/>
      <c r="C54" s="280" t="s">
        <v>290</v>
      </c>
      <c r="D54" s="281"/>
      <c r="E54" s="163">
        <v>3493569146</v>
      </c>
    </row>
    <row r="55" spans="1:5" ht="15" customHeight="1">
      <c r="A55" s="278"/>
      <c r="B55" s="267"/>
      <c r="C55" s="280" t="s">
        <v>291</v>
      </c>
      <c r="D55" s="281"/>
      <c r="E55" s="163">
        <v>2666639555</v>
      </c>
    </row>
    <row r="56" spans="1:5" ht="15" hidden="1" customHeight="1">
      <c r="A56" s="278"/>
      <c r="B56" s="267"/>
      <c r="C56" s="282"/>
      <c r="D56" s="283"/>
      <c r="E56" s="164"/>
    </row>
    <row r="57" spans="1:5" ht="15" customHeight="1">
      <c r="A57" s="278"/>
      <c r="B57" s="268"/>
      <c r="C57" s="272" t="s">
        <v>273</v>
      </c>
      <c r="D57" s="273"/>
      <c r="E57" s="165">
        <f>SUM(E51:E56)</f>
        <v>8920118441</v>
      </c>
    </row>
    <row r="58" spans="1:5" ht="15" hidden="1" customHeight="1">
      <c r="A58" s="278"/>
      <c r="B58" s="166"/>
      <c r="C58" s="173" t="s">
        <v>274</v>
      </c>
      <c r="D58" s="167"/>
      <c r="E58" s="168"/>
    </row>
    <row r="59" spans="1:5" ht="15" hidden="1" customHeight="1">
      <c r="A59" s="278"/>
      <c r="B59" s="267" t="s">
        <v>286</v>
      </c>
      <c r="C59" s="269" t="s">
        <v>292</v>
      </c>
      <c r="D59" s="167"/>
      <c r="E59" s="168"/>
    </row>
    <row r="60" spans="1:5" ht="15" customHeight="1">
      <c r="A60" s="278"/>
      <c r="B60" s="267"/>
      <c r="C60" s="270"/>
      <c r="D60" s="169" t="s">
        <v>276</v>
      </c>
      <c r="E60" s="163">
        <v>2385350355</v>
      </c>
    </row>
    <row r="61" spans="1:5" ht="15" customHeight="1">
      <c r="A61" s="278"/>
      <c r="B61" s="267"/>
      <c r="C61" s="270"/>
      <c r="D61" s="169" t="s">
        <v>277</v>
      </c>
      <c r="E61" s="163">
        <v>589357684</v>
      </c>
    </row>
    <row r="62" spans="1:5" ht="15" hidden="1" customHeight="1">
      <c r="A62" s="278"/>
      <c r="B62" s="267"/>
      <c r="C62" s="270"/>
      <c r="D62" s="170"/>
      <c r="E62" s="164"/>
    </row>
    <row r="63" spans="1:5" ht="15" customHeight="1">
      <c r="A63" s="278"/>
      <c r="B63" s="267"/>
      <c r="C63" s="271"/>
      <c r="D63" s="171" t="s">
        <v>278</v>
      </c>
      <c r="E63" s="165">
        <f>SUM(E59:E62)</f>
        <v>2974708039</v>
      </c>
    </row>
    <row r="64" spans="1:5" ht="15" customHeight="1">
      <c r="A64" s="278"/>
      <c r="B64" s="268"/>
      <c r="C64" s="272" t="s">
        <v>273</v>
      </c>
      <c r="D64" s="273"/>
      <c r="E64" s="165">
        <f>SUM(E63)</f>
        <v>2974708039</v>
      </c>
    </row>
    <row r="65" spans="1:5" ht="15" customHeight="1">
      <c r="A65" s="279"/>
      <c r="B65" s="272" t="s">
        <v>47</v>
      </c>
      <c r="C65" s="274"/>
      <c r="D65" s="273"/>
      <c r="E65" s="165">
        <f>SUM(E57,E64)</f>
        <v>11894826480</v>
      </c>
    </row>
    <row r="66" spans="1:5" ht="15" hidden="1" customHeight="1">
      <c r="A66" s="159"/>
      <c r="B66" s="159"/>
      <c r="C66" s="160"/>
      <c r="D66" s="161"/>
      <c r="E66" s="162"/>
    </row>
    <row r="67" spans="1:5" ht="15" customHeight="1">
      <c r="A67" s="277" t="s">
        <v>293</v>
      </c>
      <c r="B67" s="267" t="s">
        <v>259</v>
      </c>
      <c r="C67" s="280" t="s">
        <v>294</v>
      </c>
      <c r="D67" s="281"/>
      <c r="E67" s="163">
        <f>1345478740+50605</f>
        <v>1345529345</v>
      </c>
    </row>
    <row r="68" spans="1:5" ht="15" hidden="1" customHeight="1">
      <c r="A68" s="278"/>
      <c r="B68" s="267"/>
      <c r="C68" s="282"/>
      <c r="D68" s="283"/>
      <c r="E68" s="164"/>
    </row>
    <row r="69" spans="1:5" ht="15" customHeight="1">
      <c r="A69" s="278"/>
      <c r="B69" s="268"/>
      <c r="C69" s="272" t="s">
        <v>273</v>
      </c>
      <c r="D69" s="273"/>
      <c r="E69" s="165">
        <f>SUM(E66:E68)</f>
        <v>1345529345</v>
      </c>
    </row>
    <row r="70" spans="1:5" ht="15" hidden="1" customHeight="1">
      <c r="A70" s="278"/>
      <c r="B70" s="166"/>
      <c r="C70" s="173" t="s">
        <v>274</v>
      </c>
      <c r="D70" s="167"/>
      <c r="E70" s="168"/>
    </row>
    <row r="71" spans="1:5" ht="15" customHeight="1">
      <c r="A71" s="279"/>
      <c r="B71" s="272" t="s">
        <v>47</v>
      </c>
      <c r="C71" s="274"/>
      <c r="D71" s="273"/>
      <c r="E71" s="165">
        <f>SUM(E69)</f>
        <v>1345529345</v>
      </c>
    </row>
    <row r="72" spans="1:5" ht="15" hidden="1" customHeight="1">
      <c r="A72" s="159"/>
      <c r="B72" s="159"/>
      <c r="C72" s="160"/>
      <c r="D72" s="161"/>
      <c r="E72" s="162"/>
    </row>
    <row r="73" spans="1:5" ht="15" hidden="1" customHeight="1">
      <c r="A73" s="275" t="s">
        <v>295</v>
      </c>
      <c r="B73" s="267" t="s">
        <v>286</v>
      </c>
      <c r="C73" s="269" t="s">
        <v>292</v>
      </c>
      <c r="D73" s="167"/>
      <c r="E73" s="168"/>
    </row>
    <row r="74" spans="1:5" ht="15" customHeight="1">
      <c r="A74" s="275"/>
      <c r="B74" s="267"/>
      <c r="C74" s="270"/>
      <c r="D74" s="169" t="s">
        <v>277</v>
      </c>
      <c r="E74" s="163">
        <v>113008</v>
      </c>
    </row>
    <row r="75" spans="1:5" ht="15" hidden="1" customHeight="1">
      <c r="A75" s="275"/>
      <c r="B75" s="267"/>
      <c r="C75" s="270"/>
      <c r="D75" s="170"/>
      <c r="E75" s="164"/>
    </row>
    <row r="76" spans="1:5" ht="15" customHeight="1">
      <c r="A76" s="275"/>
      <c r="B76" s="267"/>
      <c r="C76" s="271"/>
      <c r="D76" s="171" t="s">
        <v>278</v>
      </c>
      <c r="E76" s="165">
        <f>SUM(E73:E75)</f>
        <v>113008</v>
      </c>
    </row>
    <row r="77" spans="1:5" ht="15" customHeight="1">
      <c r="A77" s="275"/>
      <c r="B77" s="268"/>
      <c r="C77" s="272" t="s">
        <v>273</v>
      </c>
      <c r="D77" s="273"/>
      <c r="E77" s="165">
        <f>SUM(E76)</f>
        <v>113008</v>
      </c>
    </row>
    <row r="78" spans="1:5" ht="15" customHeight="1">
      <c r="A78" s="276"/>
      <c r="B78" s="272" t="s">
        <v>47</v>
      </c>
      <c r="C78" s="274"/>
      <c r="D78" s="273"/>
      <c r="E78" s="165">
        <f>SUM(E77)</f>
        <v>113008</v>
      </c>
    </row>
    <row r="79" spans="1:5" ht="0.75" hidden="1" customHeight="1">
      <c r="A79" s="159"/>
      <c r="B79" s="159"/>
      <c r="C79" s="160"/>
      <c r="D79" s="161"/>
      <c r="E79" s="162"/>
    </row>
    <row r="80" spans="1:5" ht="15" customHeight="1">
      <c r="A80" s="277" t="s">
        <v>296</v>
      </c>
      <c r="B80" s="267" t="s">
        <v>259</v>
      </c>
      <c r="C80" s="280" t="s">
        <v>297</v>
      </c>
      <c r="D80" s="281"/>
      <c r="E80" s="163">
        <f>7128451416-2512412933</f>
        <v>4616038483</v>
      </c>
    </row>
    <row r="81" spans="1:5" ht="15" hidden="1" customHeight="1">
      <c r="A81" s="278"/>
      <c r="B81" s="267"/>
      <c r="C81" s="282"/>
      <c r="D81" s="283"/>
      <c r="E81" s="164"/>
    </row>
    <row r="82" spans="1:5" ht="15" customHeight="1">
      <c r="A82" s="278"/>
      <c r="B82" s="268"/>
      <c r="C82" s="272" t="s">
        <v>273</v>
      </c>
      <c r="D82" s="273"/>
      <c r="E82" s="165">
        <f>SUM(E79:E81)</f>
        <v>4616038483</v>
      </c>
    </row>
    <row r="83" spans="1:5" ht="15" hidden="1" customHeight="1">
      <c r="A83" s="278"/>
      <c r="B83" s="166"/>
      <c r="C83" s="173" t="s">
        <v>298</v>
      </c>
      <c r="D83" s="167"/>
      <c r="E83" s="168"/>
    </row>
    <row r="84" spans="1:5" ht="15" hidden="1" customHeight="1">
      <c r="A84" s="278"/>
      <c r="B84" s="267" t="s">
        <v>286</v>
      </c>
      <c r="C84" s="269" t="s">
        <v>299</v>
      </c>
      <c r="D84" s="167"/>
      <c r="E84" s="168"/>
    </row>
    <row r="85" spans="1:5" ht="15" customHeight="1">
      <c r="A85" s="278"/>
      <c r="B85" s="267"/>
      <c r="C85" s="270"/>
      <c r="D85" s="169" t="s">
        <v>277</v>
      </c>
      <c r="E85" s="163">
        <v>4903142078</v>
      </c>
    </row>
    <row r="86" spans="1:5" ht="15" hidden="1" customHeight="1">
      <c r="A86" s="278"/>
      <c r="B86" s="267"/>
      <c r="C86" s="270"/>
      <c r="D86" s="170"/>
      <c r="E86" s="164"/>
    </row>
    <row r="87" spans="1:5" ht="15" customHeight="1">
      <c r="A87" s="278"/>
      <c r="B87" s="267"/>
      <c r="C87" s="271"/>
      <c r="D87" s="171" t="s">
        <v>278</v>
      </c>
      <c r="E87" s="165">
        <f>SUM(E84:E86)</f>
        <v>4903142078</v>
      </c>
    </row>
    <row r="88" spans="1:5" ht="15" customHeight="1">
      <c r="A88" s="278"/>
      <c r="B88" s="268"/>
      <c r="C88" s="272" t="s">
        <v>273</v>
      </c>
      <c r="D88" s="273"/>
      <c r="E88" s="165">
        <f>SUM(E87)</f>
        <v>4903142078</v>
      </c>
    </row>
    <row r="89" spans="1:5" ht="15" customHeight="1">
      <c r="A89" s="279"/>
      <c r="B89" s="272" t="s">
        <v>47</v>
      </c>
      <c r="C89" s="274"/>
      <c r="D89" s="273"/>
      <c r="E89" s="165">
        <f>SUM(E82,E88)</f>
        <v>9519180561</v>
      </c>
    </row>
  </sheetData>
  <mergeCells count="71">
    <mergeCell ref="C17:D17"/>
    <mergeCell ref="A1:E1"/>
    <mergeCell ref="A5:A31"/>
    <mergeCell ref="B5:B19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8:D18"/>
    <mergeCell ref="C19:D19"/>
    <mergeCell ref="C20:C24"/>
    <mergeCell ref="B21:B30"/>
    <mergeCell ref="C25:C29"/>
    <mergeCell ref="C30:D30"/>
    <mergeCell ref="B31:D31"/>
    <mergeCell ref="A33:A37"/>
    <mergeCell ref="B33:B35"/>
    <mergeCell ref="C33:D33"/>
    <mergeCell ref="C34:D34"/>
    <mergeCell ref="C35:D35"/>
    <mergeCell ref="B37:D37"/>
    <mergeCell ref="B59:B64"/>
    <mergeCell ref="C59:C63"/>
    <mergeCell ref="A39:A50"/>
    <mergeCell ref="B39:B42"/>
    <mergeCell ref="C39:D39"/>
    <mergeCell ref="C40:D40"/>
    <mergeCell ref="C41:D41"/>
    <mergeCell ref="C42:D42"/>
    <mergeCell ref="B44:B49"/>
    <mergeCell ref="C44:C48"/>
    <mergeCell ref="C49:D49"/>
    <mergeCell ref="B50:D50"/>
    <mergeCell ref="C64:D64"/>
    <mergeCell ref="B65:D65"/>
    <mergeCell ref="A67:A71"/>
    <mergeCell ref="B67:B69"/>
    <mergeCell ref="C67:D67"/>
    <mergeCell ref="C68:D68"/>
    <mergeCell ref="C69:D69"/>
    <mergeCell ref="B71:D71"/>
    <mergeCell ref="A52:A65"/>
    <mergeCell ref="B52:B57"/>
    <mergeCell ref="C52:D52"/>
    <mergeCell ref="C53:D53"/>
    <mergeCell ref="C54:D54"/>
    <mergeCell ref="C55:D55"/>
    <mergeCell ref="C56:D56"/>
    <mergeCell ref="C57:D57"/>
    <mergeCell ref="B84:B88"/>
    <mergeCell ref="C84:C87"/>
    <mergeCell ref="C88:D88"/>
    <mergeCell ref="B89:D89"/>
    <mergeCell ref="A73:A78"/>
    <mergeCell ref="B73:B77"/>
    <mergeCell ref="C73:C76"/>
    <mergeCell ref="C77:D77"/>
    <mergeCell ref="B78:D78"/>
    <mergeCell ref="A80:A89"/>
    <mergeCell ref="B80:B82"/>
    <mergeCell ref="C80:D80"/>
    <mergeCell ref="C81:D81"/>
    <mergeCell ref="C82:D82"/>
  </mergeCells>
  <phoneticPr fontId="1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>
      <selection activeCell="I6" sqref="I6"/>
    </sheetView>
  </sheetViews>
  <sheetFormatPr defaultRowHeight="13.5"/>
  <cols>
    <col min="1" max="1" width="23.625" customWidth="1"/>
    <col min="2" max="2" width="15.625" customWidth="1"/>
    <col min="3" max="6" width="16.125" customWidth="1"/>
  </cols>
  <sheetData>
    <row r="1" spans="1:6">
      <c r="A1" s="287" t="s">
        <v>300</v>
      </c>
      <c r="B1" s="288"/>
      <c r="C1" s="288"/>
      <c r="D1" s="289" t="s">
        <v>37</v>
      </c>
      <c r="E1" s="289"/>
      <c r="F1" s="289"/>
    </row>
    <row r="2" spans="1:6" ht="24.75" customHeight="1">
      <c r="A2" s="290" t="s">
        <v>219</v>
      </c>
      <c r="B2" s="290" t="s">
        <v>222</v>
      </c>
      <c r="C2" s="291" t="s">
        <v>301</v>
      </c>
      <c r="D2" s="290"/>
      <c r="E2" s="290"/>
      <c r="F2" s="290"/>
    </row>
    <row r="3" spans="1:6" ht="24.75" customHeight="1">
      <c r="A3" s="290"/>
      <c r="B3" s="290"/>
      <c r="C3" s="174" t="s">
        <v>302</v>
      </c>
      <c r="D3" s="127" t="s">
        <v>303</v>
      </c>
      <c r="E3" s="127" t="s">
        <v>304</v>
      </c>
      <c r="F3" s="127" t="s">
        <v>305</v>
      </c>
    </row>
    <row r="4" spans="1:6" ht="36" customHeight="1">
      <c r="A4" s="175" t="s">
        <v>306</v>
      </c>
      <c r="B4" s="176">
        <f>IFERROR(SUM(C4:F4),"")</f>
        <v>60915430276</v>
      </c>
      <c r="C4" s="177">
        <v>17227487096</v>
      </c>
      <c r="D4" s="177">
        <v>1392000000</v>
      </c>
      <c r="E4" s="177">
        <v>36853471987</v>
      </c>
      <c r="F4" s="177">
        <v>5442471193</v>
      </c>
    </row>
    <row r="5" spans="1:6" ht="36" customHeight="1">
      <c r="A5" s="175" t="s">
        <v>307</v>
      </c>
      <c r="B5" s="176">
        <f t="shared" ref="B5:B8" si="0">IFERROR(SUM(C5:F5),"")</f>
        <v>8435643332</v>
      </c>
      <c r="C5" s="177">
        <v>349178894</v>
      </c>
      <c r="D5" s="177">
        <v>2152900000</v>
      </c>
      <c r="E5" s="177">
        <v>3926887482</v>
      </c>
      <c r="F5" s="177">
        <v>2006676956</v>
      </c>
    </row>
    <row r="6" spans="1:6" ht="36" customHeight="1">
      <c r="A6" s="175" t="s">
        <v>308</v>
      </c>
      <c r="B6" s="176">
        <f t="shared" si="0"/>
        <v>1340383571</v>
      </c>
      <c r="C6" s="177">
        <v>0</v>
      </c>
      <c r="D6" s="177">
        <v>0</v>
      </c>
      <c r="E6" s="177">
        <v>1233302502</v>
      </c>
      <c r="F6" s="177">
        <v>107081069</v>
      </c>
    </row>
    <row r="7" spans="1:6" ht="36" customHeight="1">
      <c r="A7" s="175" t="s">
        <v>207</v>
      </c>
      <c r="B7" s="176">
        <f t="shared" si="0"/>
        <v>63216900</v>
      </c>
      <c r="C7" s="177">
        <v>0</v>
      </c>
      <c r="D7" s="177">
        <v>0</v>
      </c>
      <c r="E7" s="177">
        <v>0</v>
      </c>
      <c r="F7" s="177">
        <v>63216900</v>
      </c>
    </row>
    <row r="8" spans="1:6" ht="36" customHeight="1">
      <c r="A8" s="178" t="s">
        <v>175</v>
      </c>
      <c r="B8" s="176">
        <f t="shared" si="0"/>
        <v>70754674079</v>
      </c>
      <c r="C8" s="176">
        <f>IFERROR(SUM(C4:C7),"")</f>
        <v>17576665990</v>
      </c>
      <c r="D8" s="176">
        <f t="shared" ref="D8:E8" si="1">IFERROR(SUM(D4:D7),"")</f>
        <v>3544900000</v>
      </c>
      <c r="E8" s="176">
        <f t="shared" si="1"/>
        <v>42013661971</v>
      </c>
      <c r="F8" s="176">
        <f>IFERROR(SUM(F4:F7),"")</f>
        <v>7619446118</v>
      </c>
    </row>
  </sheetData>
  <mergeCells count="5">
    <mergeCell ref="A1:C1"/>
    <mergeCell ref="D1:F1"/>
    <mergeCell ref="A2:A3"/>
    <mergeCell ref="B2:B3"/>
    <mergeCell ref="C2:F2"/>
  </mergeCells>
  <phoneticPr fontId="1"/>
  <dataValidations count="1">
    <dataValidation allowBlank="1" showErrorMessage="1" errorTitle="付属明細ツール" error="数値を入力してください。" sqref="A1:F8"/>
  </dataValidations>
  <pageMargins left="0.70866141732283472" right="0.70866141732283472" top="0.74803149606299213" bottom="0.74803149606299213" header="0.31496062992125984" footer="0.31496062992125984"/>
  <pageSetup paperSize="9" orientation="landscape" copies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tabSelected="1" workbookViewId="0">
      <selection activeCell="C9" sqref="C9"/>
    </sheetView>
  </sheetViews>
  <sheetFormatPr defaultRowHeight="13.5"/>
  <cols>
    <col min="1" max="1" width="35.625" customWidth="1"/>
    <col min="2" max="2" width="30.625" customWidth="1"/>
  </cols>
  <sheetData>
    <row r="1" spans="1:2">
      <c r="A1" s="30" t="s">
        <v>309</v>
      </c>
      <c r="B1" s="30"/>
    </row>
    <row r="2" spans="1:2">
      <c r="A2" s="180" t="s">
        <v>310</v>
      </c>
      <c r="B2" s="181" t="s">
        <v>311</v>
      </c>
    </row>
    <row r="3" spans="1:2" ht="29.25" customHeight="1">
      <c r="A3" s="122" t="s">
        <v>82</v>
      </c>
      <c r="B3" s="127" t="s">
        <v>312</v>
      </c>
    </row>
    <row r="4" spans="1:2" ht="30.75" hidden="1" customHeight="1">
      <c r="A4" s="122"/>
      <c r="B4" s="182"/>
    </row>
    <row r="5" spans="1:2" ht="30.75" customHeight="1">
      <c r="A5" s="183" t="s">
        <v>313</v>
      </c>
      <c r="B5" s="184"/>
    </row>
    <row r="6" spans="1:2" ht="30.75" customHeight="1">
      <c r="A6" s="183" t="s">
        <v>314</v>
      </c>
      <c r="B6" s="185">
        <v>6256959740</v>
      </c>
    </row>
    <row r="7" spans="1:2" ht="30.75" customHeight="1">
      <c r="A7" s="183" t="s">
        <v>315</v>
      </c>
      <c r="B7" s="185"/>
    </row>
    <row r="8" spans="1:2" ht="30.75" hidden="1" customHeight="1">
      <c r="A8" s="186"/>
      <c r="B8" s="187"/>
    </row>
    <row r="9" spans="1:2" ht="30.75" customHeight="1">
      <c r="A9" s="178" t="s">
        <v>175</v>
      </c>
      <c r="B9" s="179">
        <f>IFERROR(SUM(B4:B8),"")</f>
        <v>6256959740</v>
      </c>
    </row>
  </sheetData>
  <phoneticPr fontId="1"/>
  <dataValidations count="1">
    <dataValidation allowBlank="1" showErrorMessage="1" errorTitle="付属明細ツール" error="数値を入力してください。" sqref="A1:B9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G1" workbookViewId="0">
      <selection activeCell="O10" sqref="O10"/>
    </sheetView>
  </sheetViews>
  <sheetFormatPr defaultRowHeight="13.5"/>
  <cols>
    <col min="1" max="1" width="3.75" customWidth="1"/>
    <col min="2" max="2" width="16.75" customWidth="1"/>
    <col min="3" max="11" width="18.125" customWidth="1"/>
  </cols>
  <sheetData>
    <row r="1" spans="1:11" ht="17.25">
      <c r="A1" s="10" t="s">
        <v>34</v>
      </c>
      <c r="B1" s="11"/>
      <c r="C1" s="12"/>
      <c r="D1" s="12"/>
      <c r="E1" s="12"/>
      <c r="F1" s="12"/>
      <c r="G1" s="12"/>
      <c r="H1" s="12"/>
      <c r="I1" s="9"/>
      <c r="J1" s="9"/>
      <c r="K1" s="13" t="s">
        <v>0</v>
      </c>
    </row>
    <row r="2" spans="1:11">
      <c r="A2" s="196" t="s">
        <v>1</v>
      </c>
      <c r="B2" s="196"/>
      <c r="C2" s="196" t="s">
        <v>26</v>
      </c>
      <c r="D2" s="196" t="s">
        <v>27</v>
      </c>
      <c r="E2" s="196" t="s">
        <v>28</v>
      </c>
      <c r="F2" s="196" t="s">
        <v>29</v>
      </c>
      <c r="G2" s="196" t="s">
        <v>30</v>
      </c>
      <c r="H2" s="196" t="s">
        <v>31</v>
      </c>
      <c r="I2" s="196" t="s">
        <v>32</v>
      </c>
      <c r="J2" s="196" t="s">
        <v>33</v>
      </c>
      <c r="K2" s="196" t="s">
        <v>22</v>
      </c>
    </row>
    <row r="3" spans="1:11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</row>
    <row r="4" spans="1:11">
      <c r="A4" s="203" t="s">
        <v>9</v>
      </c>
      <c r="B4" s="204"/>
      <c r="C4" s="7">
        <f t="shared" ref="C4:K4" si="0">SUM(C5:C13)</f>
        <v>1768395744</v>
      </c>
      <c r="D4" s="7">
        <f t="shared" si="0"/>
        <v>52877302500</v>
      </c>
      <c r="E4" s="7">
        <f t="shared" si="0"/>
        <v>8101294269</v>
      </c>
      <c r="F4" s="7">
        <f t="shared" si="0"/>
        <v>7808821522</v>
      </c>
      <c r="G4" s="7">
        <f t="shared" si="0"/>
        <v>381114515</v>
      </c>
      <c r="H4" s="7">
        <f t="shared" si="0"/>
        <v>35</v>
      </c>
      <c r="I4" s="7">
        <f t="shared" si="0"/>
        <v>21852236089</v>
      </c>
      <c r="J4" s="7">
        <f t="shared" si="0"/>
        <v>0</v>
      </c>
      <c r="K4" s="14">
        <f t="shared" si="0"/>
        <v>92789164674</v>
      </c>
    </row>
    <row r="5" spans="1:11">
      <c r="A5" s="193" t="s">
        <v>20</v>
      </c>
      <c r="B5" s="193"/>
      <c r="C5" s="7">
        <v>1085355743</v>
      </c>
      <c r="D5" s="7">
        <v>24588847334</v>
      </c>
      <c r="E5" s="7">
        <v>3992335994</v>
      </c>
      <c r="F5" s="7">
        <v>0</v>
      </c>
      <c r="G5" s="7">
        <v>177556016</v>
      </c>
      <c r="H5" s="7">
        <v>34</v>
      </c>
      <c r="I5" s="7">
        <v>8058943810</v>
      </c>
      <c r="J5" s="7">
        <v>0</v>
      </c>
      <c r="K5" s="14">
        <f t="shared" ref="K5:K13" si="1">SUM(C5:J5)</f>
        <v>37903038931</v>
      </c>
    </row>
    <row r="6" spans="1:11">
      <c r="A6" s="193" t="s">
        <v>11</v>
      </c>
      <c r="B6" s="193"/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14">
        <f t="shared" si="1"/>
        <v>0</v>
      </c>
    </row>
    <row r="7" spans="1:11">
      <c r="A7" s="192" t="s">
        <v>12</v>
      </c>
      <c r="B7" s="192"/>
      <c r="C7" s="7">
        <v>557702045</v>
      </c>
      <c r="D7" s="7">
        <v>27112818081</v>
      </c>
      <c r="E7" s="7">
        <v>3831195768</v>
      </c>
      <c r="F7" s="7">
        <v>7808821522</v>
      </c>
      <c r="G7" s="7">
        <v>140860820</v>
      </c>
      <c r="H7" s="7">
        <v>1</v>
      </c>
      <c r="I7" s="7">
        <v>13515176105</v>
      </c>
      <c r="J7" s="7">
        <v>0</v>
      </c>
      <c r="K7" s="14">
        <f t="shared" si="1"/>
        <v>52966574342</v>
      </c>
    </row>
    <row r="8" spans="1:11">
      <c r="A8" s="193" t="s">
        <v>13</v>
      </c>
      <c r="B8" s="193"/>
      <c r="C8" s="7">
        <v>23337956</v>
      </c>
      <c r="D8" s="7">
        <v>1152938725</v>
      </c>
      <c r="E8" s="7">
        <v>274576507</v>
      </c>
      <c r="F8" s="7">
        <v>0</v>
      </c>
      <c r="G8" s="7">
        <v>62697679</v>
      </c>
      <c r="H8" s="7">
        <v>0</v>
      </c>
      <c r="I8" s="7">
        <v>278116174</v>
      </c>
      <c r="J8" s="7">
        <v>0</v>
      </c>
      <c r="K8" s="14">
        <f t="shared" si="1"/>
        <v>1791667041</v>
      </c>
    </row>
    <row r="9" spans="1:11">
      <c r="A9" s="193" t="s">
        <v>14</v>
      </c>
      <c r="B9" s="193"/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4">
        <f t="shared" si="1"/>
        <v>0</v>
      </c>
    </row>
    <row r="10" spans="1:11">
      <c r="A10" s="192" t="s">
        <v>15</v>
      </c>
      <c r="B10" s="192"/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14">
        <f t="shared" si="1"/>
        <v>0</v>
      </c>
    </row>
    <row r="11" spans="1:11">
      <c r="A11" s="193" t="s">
        <v>16</v>
      </c>
      <c r="B11" s="193"/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14">
        <f t="shared" si="1"/>
        <v>0</v>
      </c>
    </row>
    <row r="12" spans="1:11">
      <c r="A12" s="193" t="s">
        <v>17</v>
      </c>
      <c r="B12" s="193"/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14">
        <f t="shared" si="1"/>
        <v>0</v>
      </c>
    </row>
    <row r="13" spans="1:11">
      <c r="A13" s="193" t="s">
        <v>18</v>
      </c>
      <c r="B13" s="193"/>
      <c r="C13" s="7">
        <v>102000000</v>
      </c>
      <c r="D13" s="7">
        <v>22698360</v>
      </c>
      <c r="E13" s="7">
        <v>3186000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14">
        <f t="shared" si="1"/>
        <v>127884360</v>
      </c>
    </row>
    <row r="14" spans="1:11">
      <c r="A14" s="201" t="s">
        <v>19</v>
      </c>
      <c r="B14" s="202"/>
      <c r="C14" s="7">
        <f t="shared" ref="C14:K14" si="2">SUM(C15:C19)</f>
        <v>91210027562</v>
      </c>
      <c r="D14" s="7">
        <f t="shared" si="2"/>
        <v>427546016</v>
      </c>
      <c r="E14" s="7">
        <f t="shared" si="2"/>
        <v>0</v>
      </c>
      <c r="F14" s="7">
        <f t="shared" si="2"/>
        <v>4035986142</v>
      </c>
      <c r="G14" s="7">
        <f t="shared" si="2"/>
        <v>155400775</v>
      </c>
      <c r="H14" s="7">
        <f t="shared" si="2"/>
        <v>2743161615</v>
      </c>
      <c r="I14" s="7">
        <f t="shared" si="2"/>
        <v>63328352</v>
      </c>
      <c r="J14" s="7">
        <f t="shared" si="2"/>
        <v>0</v>
      </c>
      <c r="K14" s="14">
        <f t="shared" si="2"/>
        <v>98635450462</v>
      </c>
    </row>
    <row r="15" spans="1:11">
      <c r="A15" s="193" t="s">
        <v>20</v>
      </c>
      <c r="B15" s="193"/>
      <c r="C15" s="7">
        <v>26095784925</v>
      </c>
      <c r="D15" s="7">
        <v>346408027</v>
      </c>
      <c r="E15" s="7">
        <v>0</v>
      </c>
      <c r="F15" s="7">
        <v>31414458</v>
      </c>
      <c r="G15" s="7">
        <v>320313</v>
      </c>
      <c r="H15" s="7">
        <v>1067985744</v>
      </c>
      <c r="I15" s="7">
        <v>54405043</v>
      </c>
      <c r="J15" s="7">
        <v>0</v>
      </c>
      <c r="K15" s="14">
        <f t="shared" ref="K15:K20" si="3">SUM(C15:J15)</f>
        <v>27596318510</v>
      </c>
    </row>
    <row r="16" spans="1:11">
      <c r="A16" s="193" t="s">
        <v>12</v>
      </c>
      <c r="B16" s="193"/>
      <c r="C16" s="7">
        <v>2360190384</v>
      </c>
      <c r="D16" s="7">
        <v>11878440</v>
      </c>
      <c r="E16" s="7">
        <v>0</v>
      </c>
      <c r="F16" s="7">
        <v>3997099543</v>
      </c>
      <c r="G16" s="7">
        <v>2871958</v>
      </c>
      <c r="H16" s="7">
        <v>1483516263</v>
      </c>
      <c r="I16" s="7">
        <v>8923309</v>
      </c>
      <c r="J16" s="7">
        <v>0</v>
      </c>
      <c r="K16" s="14">
        <f t="shared" si="3"/>
        <v>7864479897</v>
      </c>
    </row>
    <row r="17" spans="1:11">
      <c r="A17" s="192" t="s">
        <v>13</v>
      </c>
      <c r="B17" s="192"/>
      <c r="C17" s="7">
        <v>62646891286</v>
      </c>
      <c r="D17" s="7">
        <v>69259549</v>
      </c>
      <c r="E17" s="7">
        <v>0</v>
      </c>
      <c r="F17" s="7">
        <v>7472141</v>
      </c>
      <c r="G17" s="7">
        <v>148860504</v>
      </c>
      <c r="H17" s="7">
        <v>188743608</v>
      </c>
      <c r="I17" s="7">
        <v>0</v>
      </c>
      <c r="J17" s="7">
        <v>0</v>
      </c>
      <c r="K17" s="14">
        <f t="shared" si="3"/>
        <v>63061227088</v>
      </c>
    </row>
    <row r="18" spans="1:11">
      <c r="A18" s="193" t="s">
        <v>17</v>
      </c>
      <c r="B18" s="193"/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14">
        <f t="shared" si="3"/>
        <v>0</v>
      </c>
    </row>
    <row r="19" spans="1:11">
      <c r="A19" s="192" t="s">
        <v>18</v>
      </c>
      <c r="B19" s="192"/>
      <c r="C19" s="7">
        <v>107160967</v>
      </c>
      <c r="D19" s="7">
        <v>0</v>
      </c>
      <c r="E19" s="7">
        <v>0</v>
      </c>
      <c r="F19" s="7">
        <v>0</v>
      </c>
      <c r="G19" s="7">
        <v>3348000</v>
      </c>
      <c r="H19" s="7">
        <v>2916000</v>
      </c>
      <c r="I19" s="7">
        <v>0</v>
      </c>
      <c r="J19" s="7">
        <v>0</v>
      </c>
      <c r="K19" s="14">
        <f t="shared" si="3"/>
        <v>113424967</v>
      </c>
    </row>
    <row r="20" spans="1:11">
      <c r="A20" s="198" t="s">
        <v>21</v>
      </c>
      <c r="B20" s="199"/>
      <c r="C20" s="7">
        <v>2610846211</v>
      </c>
      <c r="D20" s="7">
        <v>442090751</v>
      </c>
      <c r="E20" s="7">
        <v>15618064</v>
      </c>
      <c r="F20" s="7">
        <v>11100192</v>
      </c>
      <c r="G20" s="7">
        <v>938798</v>
      </c>
      <c r="H20" s="7">
        <v>142394157</v>
      </c>
      <c r="I20" s="7">
        <v>63595304</v>
      </c>
      <c r="J20" s="7">
        <v>0</v>
      </c>
      <c r="K20" s="14">
        <f t="shared" si="3"/>
        <v>3286583477</v>
      </c>
    </row>
    <row r="21" spans="1:11">
      <c r="A21" s="200" t="s">
        <v>22</v>
      </c>
      <c r="B21" s="200"/>
      <c r="C21" s="7">
        <f>SUM(C4,C14,C20)</f>
        <v>95589269517</v>
      </c>
      <c r="D21" s="7">
        <f t="shared" ref="D21:K21" si="4">SUM(D4,D14,D20)</f>
        <v>53746939267</v>
      </c>
      <c r="E21" s="7">
        <f t="shared" si="4"/>
        <v>8116912333</v>
      </c>
      <c r="F21" s="7">
        <f t="shared" si="4"/>
        <v>11855907856</v>
      </c>
      <c r="G21" s="7">
        <f t="shared" si="4"/>
        <v>537454088</v>
      </c>
      <c r="H21" s="7">
        <f t="shared" si="4"/>
        <v>2885555807</v>
      </c>
      <c r="I21" s="7">
        <f t="shared" si="4"/>
        <v>21979159745</v>
      </c>
      <c r="J21" s="7">
        <f t="shared" si="4"/>
        <v>0</v>
      </c>
      <c r="K21" s="14">
        <f t="shared" si="4"/>
        <v>194711198613</v>
      </c>
    </row>
  </sheetData>
  <mergeCells count="28">
    <mergeCell ref="A11:B11"/>
    <mergeCell ref="H2:H3"/>
    <mergeCell ref="I2:I3"/>
    <mergeCell ref="J2:J3"/>
    <mergeCell ref="K2:K3"/>
    <mergeCell ref="A4:B4"/>
    <mergeCell ref="A5:B5"/>
    <mergeCell ref="A2:B3"/>
    <mergeCell ref="C2:C3"/>
    <mergeCell ref="D2:D3"/>
    <mergeCell ref="E2:E3"/>
    <mergeCell ref="F2:F3"/>
    <mergeCell ref="G2:G3"/>
    <mergeCell ref="A6:B6"/>
    <mergeCell ref="A7:B7"/>
    <mergeCell ref="A8:B8"/>
    <mergeCell ref="A9:B9"/>
    <mergeCell ref="A10:B10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</mergeCells>
  <phoneticPr fontI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workbookViewId="0">
      <selection activeCell="Q35" sqref="Q35"/>
    </sheetView>
  </sheetViews>
  <sheetFormatPr defaultRowHeight="13.5"/>
  <cols>
    <col min="1" max="1" width="27.125" customWidth="1"/>
    <col min="2" max="11" width="18.25" customWidth="1"/>
  </cols>
  <sheetData>
    <row r="1" spans="1:11" ht="17.25">
      <c r="A1" s="15" t="s">
        <v>35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4.25">
      <c r="A2" s="16" t="s">
        <v>36</v>
      </c>
      <c r="B2" s="17"/>
      <c r="C2" s="17"/>
      <c r="D2" s="17"/>
      <c r="E2" s="17"/>
      <c r="F2" s="17"/>
      <c r="G2" s="17"/>
      <c r="H2" s="18" t="s">
        <v>37</v>
      </c>
      <c r="I2" s="17"/>
      <c r="J2" s="17"/>
      <c r="K2" s="17"/>
    </row>
    <row r="3" spans="1:11" ht="36">
      <c r="A3" s="19" t="s">
        <v>38</v>
      </c>
      <c r="B3" s="20" t="s">
        <v>39</v>
      </c>
      <c r="C3" s="20" t="s">
        <v>40</v>
      </c>
      <c r="D3" s="20" t="s">
        <v>41</v>
      </c>
      <c r="E3" s="20" t="s">
        <v>42</v>
      </c>
      <c r="F3" s="20" t="s">
        <v>43</v>
      </c>
      <c r="G3" s="20" t="s">
        <v>44</v>
      </c>
      <c r="H3" s="20" t="s">
        <v>45</v>
      </c>
      <c r="I3" s="21"/>
      <c r="J3" s="22"/>
      <c r="K3" s="22"/>
    </row>
    <row r="4" spans="1:11" hidden="1">
      <c r="A4" s="23"/>
      <c r="B4" s="24"/>
      <c r="C4" s="24"/>
      <c r="D4" s="24"/>
      <c r="E4" s="24"/>
      <c r="F4" s="24"/>
      <c r="G4" s="24"/>
      <c r="H4" s="24"/>
      <c r="I4" s="21"/>
      <c r="J4" s="22"/>
      <c r="K4" s="22"/>
    </row>
    <row r="5" spans="1:11" ht="34.5" customHeight="1">
      <c r="A5" s="25" t="s">
        <v>46</v>
      </c>
      <c r="B5" s="26"/>
      <c r="C5" s="26"/>
      <c r="D5" s="27">
        <f t="shared" ref="D5" si="0">IFERROR(B5*C5,"")</f>
        <v>0</v>
      </c>
      <c r="E5" s="26"/>
      <c r="F5" s="27">
        <f t="shared" ref="F5" si="1">IFERROR(B5*E5,"")</f>
        <v>0</v>
      </c>
      <c r="G5" s="27">
        <f t="shared" ref="G5" si="2">IFERROR(D5-F5,"")</f>
        <v>0</v>
      </c>
      <c r="H5" s="26"/>
      <c r="I5" s="22"/>
      <c r="J5" s="22"/>
      <c r="K5" s="22"/>
    </row>
    <row r="6" spans="1:11" hidden="1">
      <c r="A6" s="28"/>
      <c r="B6" s="29"/>
      <c r="C6" s="29"/>
      <c r="D6" s="27"/>
      <c r="E6" s="29"/>
      <c r="F6" s="27"/>
      <c r="G6" s="27"/>
      <c r="H6" s="29"/>
      <c r="I6" s="22"/>
      <c r="J6" s="22"/>
      <c r="K6" s="22"/>
    </row>
    <row r="7" spans="1:11" ht="36" customHeight="1">
      <c r="A7" s="19" t="s">
        <v>47</v>
      </c>
      <c r="B7" s="27">
        <f t="shared" ref="B7:H7" si="3">IFERROR(SUM(B4:B6),"")</f>
        <v>0</v>
      </c>
      <c r="C7" s="27">
        <f t="shared" si="3"/>
        <v>0</v>
      </c>
      <c r="D7" s="27">
        <f t="shared" si="3"/>
        <v>0</v>
      </c>
      <c r="E7" s="27">
        <f t="shared" si="3"/>
        <v>0</v>
      </c>
      <c r="F7" s="27">
        <f t="shared" si="3"/>
        <v>0</v>
      </c>
      <c r="G7" s="27">
        <f t="shared" si="3"/>
        <v>0</v>
      </c>
      <c r="H7" s="27">
        <f t="shared" si="3"/>
        <v>0</v>
      </c>
      <c r="I7" s="22"/>
      <c r="J7" s="22"/>
      <c r="K7" s="22"/>
    </row>
    <row r="8" spans="1:1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ht="14.25">
      <c r="A9" s="16" t="s">
        <v>48</v>
      </c>
      <c r="B9" s="17"/>
      <c r="C9" s="17"/>
      <c r="D9" s="17"/>
      <c r="E9" s="17"/>
      <c r="F9" s="17"/>
      <c r="G9" s="17"/>
      <c r="H9" s="17"/>
      <c r="I9" s="17"/>
      <c r="J9" s="31" t="s">
        <v>49</v>
      </c>
      <c r="K9" s="17"/>
    </row>
    <row r="10" spans="1:11" ht="35.25" customHeight="1">
      <c r="A10" s="19" t="s">
        <v>50</v>
      </c>
      <c r="B10" s="32" t="s">
        <v>51</v>
      </c>
      <c r="C10" s="20" t="s">
        <v>52</v>
      </c>
      <c r="D10" s="20" t="s">
        <v>53</v>
      </c>
      <c r="E10" s="20" t="s">
        <v>54</v>
      </c>
      <c r="F10" s="20" t="s">
        <v>55</v>
      </c>
      <c r="G10" s="20" t="s">
        <v>56</v>
      </c>
      <c r="H10" s="20" t="s">
        <v>57</v>
      </c>
      <c r="I10" s="20" t="s">
        <v>58</v>
      </c>
      <c r="J10" s="20" t="s">
        <v>59</v>
      </c>
      <c r="K10" s="22"/>
    </row>
    <row r="11" spans="1:11" hidden="1">
      <c r="A11" s="33"/>
      <c r="B11" s="24"/>
      <c r="C11" s="24"/>
      <c r="D11" s="24"/>
      <c r="E11" s="34"/>
      <c r="F11" s="24"/>
      <c r="G11" s="34"/>
      <c r="H11" s="34"/>
      <c r="I11" s="24"/>
      <c r="J11" s="24"/>
      <c r="K11" s="22"/>
    </row>
    <row r="12" spans="1:11" ht="35.25" customHeight="1">
      <c r="A12" s="25" t="s">
        <v>46</v>
      </c>
      <c r="B12" s="26"/>
      <c r="C12" s="26"/>
      <c r="D12" s="26"/>
      <c r="E12" s="27">
        <f t="shared" ref="E12" si="4">IFERROR(C12-D12,"")</f>
        <v>0</v>
      </c>
      <c r="F12" s="26"/>
      <c r="G12" s="35" t="str">
        <f>IFERROR(B12/F12,"")</f>
        <v/>
      </c>
      <c r="H12" s="27" t="str">
        <f t="shared" ref="H12" si="5">IFERROR(E12*G12,"")</f>
        <v/>
      </c>
      <c r="I12" s="26"/>
      <c r="J12" s="26"/>
      <c r="K12" s="22"/>
    </row>
    <row r="13" spans="1:11" ht="16.5" hidden="1" customHeight="1">
      <c r="A13" s="36"/>
      <c r="B13" s="29"/>
      <c r="C13" s="29"/>
      <c r="D13" s="29"/>
      <c r="E13" s="27"/>
      <c r="F13" s="29"/>
      <c r="G13" s="35"/>
      <c r="H13" s="27"/>
      <c r="I13" s="29"/>
      <c r="J13" s="29"/>
      <c r="K13" s="22"/>
    </row>
    <row r="14" spans="1:11" ht="35.25" customHeight="1">
      <c r="A14" s="19" t="s">
        <v>47</v>
      </c>
      <c r="B14" s="27">
        <f>IFERROR(SUM(B11:B13),"")</f>
        <v>0</v>
      </c>
      <c r="C14" s="27">
        <f>IFERROR(SUM(C11:C13),"")</f>
        <v>0</v>
      </c>
      <c r="D14" s="27">
        <f>IFERROR(SUM(D11:D13),"")</f>
        <v>0</v>
      </c>
      <c r="E14" s="27">
        <f>IFERROR(SUM(E12:E12),"")</f>
        <v>0</v>
      </c>
      <c r="F14" s="27">
        <f>IFERROR(SUM(F11:F13),"")</f>
        <v>0</v>
      </c>
      <c r="G14" s="35" t="s">
        <v>60</v>
      </c>
      <c r="H14" s="27">
        <f>IFERROR(SUM(H11:H13),"")</f>
        <v>0</v>
      </c>
      <c r="I14" s="27">
        <f>IFERROR(SUM(I11:I13),"")</f>
        <v>0</v>
      </c>
      <c r="J14" s="27">
        <f>IFERROR(SUM(J11:J13),"")</f>
        <v>0</v>
      </c>
      <c r="K14" s="22"/>
    </row>
    <row r="15" spans="1:1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1" ht="14.25">
      <c r="A16" s="16" t="s">
        <v>61</v>
      </c>
      <c r="B16" s="17"/>
      <c r="C16" s="17"/>
      <c r="D16" s="17"/>
      <c r="E16" s="17"/>
      <c r="F16" s="17"/>
      <c r="G16" s="17"/>
      <c r="H16" s="17"/>
      <c r="I16" s="17"/>
      <c r="J16" s="37"/>
      <c r="K16" s="18" t="s">
        <v>37</v>
      </c>
    </row>
    <row r="17" spans="1:11" ht="36">
      <c r="A17" s="19" t="s">
        <v>50</v>
      </c>
      <c r="B17" s="20" t="s">
        <v>62</v>
      </c>
      <c r="C17" s="20" t="s">
        <v>52</v>
      </c>
      <c r="D17" s="20" t="s">
        <v>53</v>
      </c>
      <c r="E17" s="20" t="s">
        <v>54</v>
      </c>
      <c r="F17" s="20" t="s">
        <v>55</v>
      </c>
      <c r="G17" s="20" t="s">
        <v>56</v>
      </c>
      <c r="H17" s="20" t="s">
        <v>63</v>
      </c>
      <c r="I17" s="20" t="s">
        <v>64</v>
      </c>
      <c r="J17" s="20" t="s">
        <v>65</v>
      </c>
      <c r="K17" s="20" t="s">
        <v>45</v>
      </c>
    </row>
    <row r="18" spans="1:11" hidden="1">
      <c r="A18" s="33"/>
      <c r="B18" s="24"/>
      <c r="C18" s="24"/>
      <c r="D18" s="24"/>
      <c r="E18" s="24"/>
      <c r="F18" s="38"/>
      <c r="G18" s="24"/>
      <c r="H18" s="24"/>
      <c r="I18" s="24"/>
      <c r="J18" s="24"/>
      <c r="K18" s="24"/>
    </row>
    <row r="19" spans="1:11" ht="35.25" customHeight="1">
      <c r="A19" s="39" t="s">
        <v>66</v>
      </c>
      <c r="B19" s="26">
        <v>2042000</v>
      </c>
      <c r="C19" s="26">
        <v>2155029000</v>
      </c>
      <c r="D19" s="26">
        <v>1110852000</v>
      </c>
      <c r="E19" s="27">
        <f t="shared" ref="E19:E33" si="6">IFERROR(C19-D19,"")</f>
        <v>1044177000</v>
      </c>
      <c r="F19" s="26">
        <v>533000000</v>
      </c>
      <c r="G19" s="35">
        <f t="shared" ref="G19:G33" si="7">IFERROR(B19/F19,"")</f>
        <v>3.8311444652908066E-3</v>
      </c>
      <c r="H19" s="27">
        <f t="shared" ref="H19:H33" si="8">IFERROR(E19*G19,"")</f>
        <v>4000392.9343339587</v>
      </c>
      <c r="I19" s="26"/>
      <c r="J19" s="27">
        <f t="shared" ref="J19:J34" si="9">IFERROR(B19-I19,"")</f>
        <v>2042000</v>
      </c>
      <c r="K19" s="26"/>
    </row>
    <row r="20" spans="1:11" ht="35.25" customHeight="1">
      <c r="A20" s="39" t="s">
        <v>67</v>
      </c>
      <c r="B20" s="26">
        <v>3470000</v>
      </c>
      <c r="C20" s="26">
        <v>3804927563</v>
      </c>
      <c r="D20" s="26">
        <v>1160969658</v>
      </c>
      <c r="E20" s="27">
        <f t="shared" si="6"/>
        <v>2643957905</v>
      </c>
      <c r="F20" s="26">
        <v>2121870000</v>
      </c>
      <c r="G20" s="35">
        <f t="shared" si="7"/>
        <v>1.6353499507509885E-3</v>
      </c>
      <c r="H20" s="27">
        <f t="shared" si="8"/>
        <v>4323796.4297294365</v>
      </c>
      <c r="I20" s="26"/>
      <c r="J20" s="27">
        <f t="shared" si="9"/>
        <v>3470000</v>
      </c>
      <c r="K20" s="26"/>
    </row>
    <row r="21" spans="1:11" ht="35.25" customHeight="1">
      <c r="A21" s="39" t="s">
        <v>68</v>
      </c>
      <c r="B21" s="26">
        <v>300000</v>
      </c>
      <c r="C21" s="26">
        <v>136651972</v>
      </c>
      <c r="D21" s="26">
        <v>10265647</v>
      </c>
      <c r="E21" s="27">
        <f t="shared" si="6"/>
        <v>126386325</v>
      </c>
      <c r="F21" s="26">
        <v>20000000</v>
      </c>
      <c r="G21" s="35">
        <f t="shared" si="7"/>
        <v>1.4999999999999999E-2</v>
      </c>
      <c r="H21" s="27">
        <f t="shared" si="8"/>
        <v>1895794.875</v>
      </c>
      <c r="I21" s="26"/>
      <c r="J21" s="27">
        <f t="shared" si="9"/>
        <v>300000</v>
      </c>
      <c r="K21" s="26"/>
    </row>
    <row r="22" spans="1:11" ht="35.25" customHeight="1">
      <c r="A22" s="39" t="s">
        <v>69</v>
      </c>
      <c r="B22" s="26">
        <v>30000000</v>
      </c>
      <c r="C22" s="26">
        <v>45192647364</v>
      </c>
      <c r="D22" s="26">
        <v>43520878435</v>
      </c>
      <c r="E22" s="27">
        <f t="shared" si="6"/>
        <v>1671768929</v>
      </c>
      <c r="F22" s="26" t="s">
        <v>70</v>
      </c>
      <c r="G22" s="35" t="str">
        <f t="shared" si="7"/>
        <v/>
      </c>
      <c r="H22" s="27" t="str">
        <f t="shared" si="8"/>
        <v/>
      </c>
      <c r="I22" s="26"/>
      <c r="J22" s="27">
        <f t="shared" si="9"/>
        <v>30000000</v>
      </c>
      <c r="K22" s="26"/>
    </row>
    <row r="23" spans="1:11" ht="35.25" customHeight="1">
      <c r="A23" s="39" t="s">
        <v>71</v>
      </c>
      <c r="B23" s="26">
        <v>200000</v>
      </c>
      <c r="C23" s="26">
        <v>43629675544</v>
      </c>
      <c r="D23" s="26">
        <v>29451202055</v>
      </c>
      <c r="E23" s="27">
        <f t="shared" si="6"/>
        <v>14178473489</v>
      </c>
      <c r="F23" s="26">
        <v>136900000</v>
      </c>
      <c r="G23" s="35">
        <f t="shared" si="7"/>
        <v>1.4609203798392988E-3</v>
      </c>
      <c r="H23" s="27">
        <f t="shared" si="8"/>
        <v>20713620.875091307</v>
      </c>
      <c r="I23" s="26"/>
      <c r="J23" s="27">
        <f t="shared" si="9"/>
        <v>200000</v>
      </c>
      <c r="K23" s="26"/>
    </row>
    <row r="24" spans="1:11" ht="35.25" customHeight="1">
      <c r="A24" s="39" t="s">
        <v>72</v>
      </c>
      <c r="B24" s="26">
        <v>1538250000</v>
      </c>
      <c r="C24" s="26">
        <v>28695547000</v>
      </c>
      <c r="D24" s="26">
        <v>22390280000</v>
      </c>
      <c r="E24" s="27">
        <f t="shared" si="6"/>
        <v>6305267000</v>
      </c>
      <c r="F24" s="26">
        <v>10255000000</v>
      </c>
      <c r="G24" s="35">
        <f t="shared" si="7"/>
        <v>0.15</v>
      </c>
      <c r="H24" s="27">
        <f t="shared" si="8"/>
        <v>945790050</v>
      </c>
      <c r="I24" s="26"/>
      <c r="J24" s="27">
        <f t="shared" si="9"/>
        <v>1538250000</v>
      </c>
      <c r="K24" s="26"/>
    </row>
    <row r="25" spans="1:11" ht="35.25" customHeight="1">
      <c r="A25" s="39" t="s">
        <v>73</v>
      </c>
      <c r="B25" s="26">
        <v>18000000</v>
      </c>
      <c r="C25" s="26">
        <v>18667632000</v>
      </c>
      <c r="D25" s="26">
        <v>14297083000</v>
      </c>
      <c r="E25" s="27">
        <f t="shared" si="6"/>
        <v>4370549000</v>
      </c>
      <c r="F25" s="26">
        <v>1485000000</v>
      </c>
      <c r="G25" s="35">
        <f t="shared" si="7"/>
        <v>1.2121212121212121E-2</v>
      </c>
      <c r="H25" s="27">
        <f t="shared" si="8"/>
        <v>52976351.515151516</v>
      </c>
      <c r="I25" s="26"/>
      <c r="J25" s="27">
        <f t="shared" si="9"/>
        <v>18000000</v>
      </c>
      <c r="K25" s="26"/>
    </row>
    <row r="26" spans="1:11" ht="35.25" customHeight="1">
      <c r="A26" s="39" t="s">
        <v>74</v>
      </c>
      <c r="B26" s="26">
        <v>5600000</v>
      </c>
      <c r="C26" s="26">
        <v>24786267000000</v>
      </c>
      <c r="D26" s="26">
        <v>24545185000000</v>
      </c>
      <c r="E26" s="27">
        <f t="shared" si="6"/>
        <v>241082000000</v>
      </c>
      <c r="F26" s="26">
        <v>16602000000</v>
      </c>
      <c r="G26" s="35">
        <f t="shared" si="7"/>
        <v>3.3730875798096616E-4</v>
      </c>
      <c r="H26" s="27">
        <f t="shared" si="8"/>
        <v>81319069.991567284</v>
      </c>
      <c r="I26" s="26"/>
      <c r="J26" s="27">
        <f t="shared" si="9"/>
        <v>5600000</v>
      </c>
      <c r="K26" s="26"/>
    </row>
    <row r="27" spans="1:11" ht="35.25" customHeight="1">
      <c r="A27" s="39" t="s">
        <v>75</v>
      </c>
      <c r="B27" s="26">
        <v>138000</v>
      </c>
      <c r="C27" s="26">
        <v>251163343</v>
      </c>
      <c r="D27" s="26">
        <v>165257058</v>
      </c>
      <c r="E27" s="27">
        <f t="shared" si="6"/>
        <v>85906285</v>
      </c>
      <c r="F27" s="26">
        <v>76160000</v>
      </c>
      <c r="G27" s="35">
        <f t="shared" si="7"/>
        <v>1.8119747899159665E-3</v>
      </c>
      <c r="H27" s="27">
        <f t="shared" si="8"/>
        <v>155660.02271533615</v>
      </c>
      <c r="I27" s="26"/>
      <c r="J27" s="27">
        <f t="shared" si="9"/>
        <v>138000</v>
      </c>
      <c r="K27" s="26"/>
    </row>
    <row r="28" spans="1:11" ht="35.25" customHeight="1">
      <c r="A28" s="39" t="s">
        <v>76</v>
      </c>
      <c r="B28" s="26">
        <v>13799610</v>
      </c>
      <c r="C28" s="26">
        <v>259880479589</v>
      </c>
      <c r="D28" s="26">
        <v>232413412293</v>
      </c>
      <c r="E28" s="27">
        <f t="shared" si="6"/>
        <v>27467067296</v>
      </c>
      <c r="F28" s="26">
        <v>10048538000</v>
      </c>
      <c r="G28" s="35">
        <f t="shared" si="7"/>
        <v>1.3732952992763724E-3</v>
      </c>
      <c r="H28" s="27">
        <f t="shared" si="8"/>
        <v>37720394.402504578</v>
      </c>
      <c r="I28" s="26"/>
      <c r="J28" s="27">
        <f t="shared" si="9"/>
        <v>13799610</v>
      </c>
      <c r="K28" s="26"/>
    </row>
    <row r="29" spans="1:11" ht="35.25" customHeight="1">
      <c r="A29" s="39" t="s">
        <v>77</v>
      </c>
      <c r="B29" s="26">
        <v>3800000</v>
      </c>
      <c r="C29" s="26">
        <v>3575865782</v>
      </c>
      <c r="D29" s="26">
        <v>188625334</v>
      </c>
      <c r="E29" s="27">
        <f t="shared" si="6"/>
        <v>3387240448</v>
      </c>
      <c r="F29" s="26">
        <v>1177000000</v>
      </c>
      <c r="G29" s="35">
        <f t="shared" si="7"/>
        <v>3.2285471537807984E-3</v>
      </c>
      <c r="H29" s="27">
        <f t="shared" si="8"/>
        <v>10935865.507561596</v>
      </c>
      <c r="I29" s="26"/>
      <c r="J29" s="27">
        <f t="shared" si="9"/>
        <v>3800000</v>
      </c>
      <c r="K29" s="26"/>
    </row>
    <row r="30" spans="1:11" ht="35.25" customHeight="1">
      <c r="A30" s="39" t="s">
        <v>78</v>
      </c>
      <c r="B30" s="26">
        <v>1000000</v>
      </c>
      <c r="C30" s="26">
        <v>2005864943</v>
      </c>
      <c r="D30" s="26">
        <v>323105499</v>
      </c>
      <c r="E30" s="27">
        <f t="shared" si="6"/>
        <v>1682759444</v>
      </c>
      <c r="F30" s="26">
        <v>542300000</v>
      </c>
      <c r="G30" s="35">
        <f t="shared" si="7"/>
        <v>1.8439977872026553E-3</v>
      </c>
      <c r="H30" s="27">
        <f t="shared" si="8"/>
        <v>3103004.6911303704</v>
      </c>
      <c r="I30" s="26"/>
      <c r="J30" s="27">
        <f t="shared" si="9"/>
        <v>1000000</v>
      </c>
      <c r="K30" s="26"/>
    </row>
    <row r="31" spans="1:11" ht="35.25" customHeight="1">
      <c r="A31" s="39" t="s">
        <v>79</v>
      </c>
      <c r="B31" s="26">
        <v>90000</v>
      </c>
      <c r="C31" s="26">
        <v>3805931333</v>
      </c>
      <c r="D31" s="26">
        <v>1258425596</v>
      </c>
      <c r="E31" s="27">
        <f t="shared" si="6"/>
        <v>2547505737</v>
      </c>
      <c r="F31" s="26">
        <v>412600000</v>
      </c>
      <c r="G31" s="35">
        <f t="shared" si="7"/>
        <v>2.1812893843916627E-4</v>
      </c>
      <c r="H31" s="27">
        <f t="shared" si="8"/>
        <v>555684.7220794959</v>
      </c>
      <c r="I31" s="26"/>
      <c r="J31" s="27">
        <f t="shared" si="9"/>
        <v>90000</v>
      </c>
      <c r="K31" s="26"/>
    </row>
    <row r="32" spans="1:11" ht="35.25" customHeight="1">
      <c r="A32" s="39" t="s">
        <v>80</v>
      </c>
      <c r="B32" s="26">
        <v>1545000</v>
      </c>
      <c r="C32" s="26">
        <v>144756933</v>
      </c>
      <c r="D32" s="26">
        <v>475598</v>
      </c>
      <c r="E32" s="27">
        <f t="shared" si="6"/>
        <v>144281335</v>
      </c>
      <c r="F32" s="26">
        <v>70100000</v>
      </c>
      <c r="G32" s="35">
        <f t="shared" si="7"/>
        <v>2.203994293865906E-2</v>
      </c>
      <c r="H32" s="27">
        <f t="shared" si="8"/>
        <v>3179952.3905135524</v>
      </c>
      <c r="I32" s="26"/>
      <c r="J32" s="27">
        <f t="shared" si="9"/>
        <v>1545000</v>
      </c>
      <c r="K32" s="26"/>
    </row>
    <row r="33" spans="1:11" hidden="1">
      <c r="A33" s="25"/>
      <c r="B33" s="26"/>
      <c r="C33" s="26"/>
      <c r="D33" s="26"/>
      <c r="E33" s="27">
        <f t="shared" si="6"/>
        <v>0</v>
      </c>
      <c r="F33" s="26"/>
      <c r="G33" s="35" t="str">
        <f t="shared" si="7"/>
        <v/>
      </c>
      <c r="H33" s="27" t="str">
        <f t="shared" si="8"/>
        <v/>
      </c>
      <c r="I33" s="26"/>
      <c r="J33" s="27">
        <f t="shared" si="9"/>
        <v>0</v>
      </c>
      <c r="K33" s="26"/>
    </row>
    <row r="34" spans="1:11" hidden="1">
      <c r="A34" s="36"/>
      <c r="B34" s="29"/>
      <c r="C34" s="29"/>
      <c r="D34" s="29"/>
      <c r="E34" s="27"/>
      <c r="F34" s="29"/>
      <c r="G34" s="35"/>
      <c r="H34" s="27"/>
      <c r="I34" s="29"/>
      <c r="J34" s="27">
        <f t="shared" si="9"/>
        <v>0</v>
      </c>
      <c r="K34" s="29"/>
    </row>
    <row r="35" spans="1:11" ht="35.25" customHeight="1">
      <c r="A35" s="19" t="s">
        <v>47</v>
      </c>
      <c r="B35" s="27">
        <f>IFERROR(SUM(B18:B34),"")</f>
        <v>1618234610</v>
      </c>
      <c r="C35" s="27">
        <f>IFERROR(SUM(C18:C34),"")</f>
        <v>25198213172366</v>
      </c>
      <c r="D35" s="27">
        <f>IFERROR(SUM(D18:D34),"")</f>
        <v>24891475832173</v>
      </c>
      <c r="E35" s="27">
        <f>IFERROR(SUM(E18:E34),"")</f>
        <v>306737340193</v>
      </c>
      <c r="F35" s="27">
        <f>IFERROR(SUM(F18:F34),"")</f>
        <v>43480468000</v>
      </c>
      <c r="G35" s="35" t="s">
        <v>81</v>
      </c>
      <c r="H35" s="27">
        <f>IFERROR(SUM(H18:H34),"")</f>
        <v>1166669638.3573787</v>
      </c>
      <c r="I35" s="27">
        <f>IFERROR(SUM(I18:I34),"")</f>
        <v>0</v>
      </c>
      <c r="J35" s="27">
        <f>IFERROR(SUM(J18:J34),"")</f>
        <v>1618234610</v>
      </c>
      <c r="K35" s="27">
        <f>IFERROR(SUM(K18:K34),"")</f>
        <v>0</v>
      </c>
    </row>
  </sheetData>
  <phoneticPr fontId="1"/>
  <dataValidations count="1">
    <dataValidation allowBlank="1" showErrorMessage="1" errorTitle="付属明細ツール" error="数値を入力してください。" sqref="A1:K35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C6" sqref="C6"/>
    </sheetView>
  </sheetViews>
  <sheetFormatPr defaultRowHeight="13.5"/>
  <cols>
    <col min="1" max="1" width="24.125" customWidth="1"/>
    <col min="2" max="7" width="16.625" customWidth="1"/>
  </cols>
  <sheetData>
    <row r="1" spans="1:7">
      <c r="A1" s="40" t="s">
        <v>109</v>
      </c>
      <c r="B1" s="41"/>
      <c r="C1" s="41"/>
      <c r="D1" s="41"/>
      <c r="E1" s="41"/>
      <c r="F1" s="41"/>
      <c r="G1" s="42" t="s">
        <v>49</v>
      </c>
    </row>
    <row r="2" spans="1:7" ht="21" customHeight="1">
      <c r="A2" s="207" t="s">
        <v>82</v>
      </c>
      <c r="B2" s="208" t="s">
        <v>83</v>
      </c>
      <c r="C2" s="208" t="s">
        <v>84</v>
      </c>
      <c r="D2" s="208" t="s">
        <v>85</v>
      </c>
      <c r="E2" s="208" t="s">
        <v>86</v>
      </c>
      <c r="F2" s="205" t="s">
        <v>87</v>
      </c>
      <c r="G2" s="205" t="s">
        <v>88</v>
      </c>
    </row>
    <row r="3" spans="1:7" ht="21" customHeight="1">
      <c r="A3" s="207"/>
      <c r="B3" s="206"/>
      <c r="C3" s="206"/>
      <c r="D3" s="206"/>
      <c r="E3" s="206"/>
      <c r="F3" s="206"/>
      <c r="G3" s="206"/>
    </row>
    <row r="4" spans="1:7" hidden="1">
      <c r="A4" s="23"/>
      <c r="B4" s="43"/>
      <c r="C4" s="43"/>
      <c r="D4" s="43"/>
      <c r="E4" s="43"/>
      <c r="F4" s="43"/>
      <c r="G4" s="43"/>
    </row>
    <row r="5" spans="1:7" ht="25.5" customHeight="1">
      <c r="A5" s="25" t="s">
        <v>89</v>
      </c>
      <c r="B5" s="26">
        <v>2404632037</v>
      </c>
      <c r="C5" s="26"/>
      <c r="D5" s="26"/>
      <c r="E5" s="26"/>
      <c r="F5" s="27">
        <f t="shared" ref="F5:F24" si="0">SUM(B5:E5)</f>
        <v>2404632037</v>
      </c>
      <c r="G5" s="26"/>
    </row>
    <row r="6" spans="1:7" ht="25.5" customHeight="1">
      <c r="A6" s="44" t="s">
        <v>90</v>
      </c>
      <c r="B6" s="45">
        <v>1673268648</v>
      </c>
      <c r="C6" s="45"/>
      <c r="D6" s="45"/>
      <c r="E6" s="45"/>
      <c r="F6" s="46">
        <f t="shared" si="0"/>
        <v>1673268648</v>
      </c>
      <c r="G6" s="45"/>
    </row>
    <row r="7" spans="1:7" ht="25.5" customHeight="1">
      <c r="A7" s="44" t="s">
        <v>91</v>
      </c>
      <c r="B7" s="45">
        <v>3654156360</v>
      </c>
      <c r="C7" s="45"/>
      <c r="D7" s="45"/>
      <c r="E7" s="45"/>
      <c r="F7" s="46">
        <f t="shared" si="0"/>
        <v>3654156360</v>
      </c>
      <c r="G7" s="45"/>
    </row>
    <row r="8" spans="1:7" ht="25.5" customHeight="1">
      <c r="A8" s="44" t="s">
        <v>92</v>
      </c>
      <c r="B8" s="45">
        <v>36399000</v>
      </c>
      <c r="C8" s="45"/>
      <c r="D8" s="45"/>
      <c r="E8" s="45"/>
      <c r="F8" s="46">
        <f t="shared" si="0"/>
        <v>36399000</v>
      </c>
      <c r="G8" s="45"/>
    </row>
    <row r="9" spans="1:7" ht="25.5" customHeight="1">
      <c r="A9" s="44" t="s">
        <v>93</v>
      </c>
      <c r="B9" s="45">
        <v>515568</v>
      </c>
      <c r="C9" s="45"/>
      <c r="D9" s="45"/>
      <c r="E9" s="45"/>
      <c r="F9" s="46">
        <f t="shared" si="0"/>
        <v>515568</v>
      </c>
      <c r="G9" s="45"/>
    </row>
    <row r="10" spans="1:7" ht="25.5" customHeight="1">
      <c r="A10" s="47" t="s">
        <v>94</v>
      </c>
      <c r="B10" s="45">
        <v>34112627</v>
      </c>
      <c r="C10" s="45"/>
      <c r="D10" s="45"/>
      <c r="E10" s="45"/>
      <c r="F10" s="46">
        <f t="shared" si="0"/>
        <v>34112627</v>
      </c>
      <c r="G10" s="45"/>
    </row>
    <row r="11" spans="1:7" ht="25.5" customHeight="1">
      <c r="A11" s="44" t="s">
        <v>95</v>
      </c>
      <c r="B11" s="45">
        <v>73464994</v>
      </c>
      <c r="C11" s="45"/>
      <c r="D11" s="45"/>
      <c r="E11" s="45"/>
      <c r="F11" s="46">
        <f t="shared" si="0"/>
        <v>73464994</v>
      </c>
      <c r="G11" s="45"/>
    </row>
    <row r="12" spans="1:7" ht="25.5" customHeight="1">
      <c r="A12" s="47" t="s">
        <v>96</v>
      </c>
      <c r="B12" s="45">
        <v>2471867</v>
      </c>
      <c r="C12" s="45"/>
      <c r="D12" s="45"/>
      <c r="E12" s="45"/>
      <c r="F12" s="46">
        <f t="shared" si="0"/>
        <v>2471867</v>
      </c>
      <c r="G12" s="45"/>
    </row>
    <row r="13" spans="1:7" ht="25.5" customHeight="1">
      <c r="A13" s="44" t="s">
        <v>97</v>
      </c>
      <c r="B13" s="45">
        <v>18740354</v>
      </c>
      <c r="C13" s="45"/>
      <c r="D13" s="45"/>
      <c r="E13" s="45"/>
      <c r="F13" s="46">
        <f t="shared" si="0"/>
        <v>18740354</v>
      </c>
      <c r="G13" s="45"/>
    </row>
    <row r="14" spans="1:7" ht="25.5" customHeight="1">
      <c r="A14" s="44" t="s">
        <v>98</v>
      </c>
      <c r="B14" s="45">
        <v>63237002</v>
      </c>
      <c r="C14" s="45"/>
      <c r="D14" s="45"/>
      <c r="E14" s="45"/>
      <c r="F14" s="46">
        <f t="shared" si="0"/>
        <v>63237002</v>
      </c>
      <c r="G14" s="45"/>
    </row>
    <row r="15" spans="1:7" ht="25.5" customHeight="1">
      <c r="A15" s="44" t="s">
        <v>99</v>
      </c>
      <c r="B15" s="45">
        <v>162730215</v>
      </c>
      <c r="C15" s="45"/>
      <c r="D15" s="45"/>
      <c r="E15" s="45"/>
      <c r="F15" s="46">
        <f t="shared" si="0"/>
        <v>162730215</v>
      </c>
      <c r="G15" s="45"/>
    </row>
    <row r="16" spans="1:7" ht="25.5" customHeight="1">
      <c r="A16" s="44" t="s">
        <v>100</v>
      </c>
      <c r="B16" s="45">
        <v>2161134385</v>
      </c>
      <c r="C16" s="45"/>
      <c r="D16" s="45"/>
      <c r="E16" s="45"/>
      <c r="F16" s="46">
        <f t="shared" si="0"/>
        <v>2161134385</v>
      </c>
      <c r="G16" s="45"/>
    </row>
    <row r="17" spans="1:7" ht="25.5" customHeight="1">
      <c r="A17" s="44" t="s">
        <v>101</v>
      </c>
      <c r="B17" s="45">
        <v>10440000</v>
      </c>
      <c r="C17" s="45"/>
      <c r="D17" s="45"/>
      <c r="E17" s="45"/>
      <c r="F17" s="46">
        <f t="shared" si="0"/>
        <v>10440000</v>
      </c>
      <c r="G17" s="45"/>
    </row>
    <row r="18" spans="1:7" ht="25.5" customHeight="1">
      <c r="A18" s="44" t="s">
        <v>102</v>
      </c>
      <c r="B18" s="45">
        <v>140000000</v>
      </c>
      <c r="C18" s="45"/>
      <c r="D18" s="45"/>
      <c r="E18" s="45"/>
      <c r="F18" s="46">
        <f t="shared" si="0"/>
        <v>140000000</v>
      </c>
      <c r="G18" s="45"/>
    </row>
    <row r="19" spans="1:7" ht="25.5" customHeight="1">
      <c r="A19" s="44" t="s">
        <v>103</v>
      </c>
      <c r="B19" s="45">
        <v>2546673</v>
      </c>
      <c r="C19" s="45"/>
      <c r="D19" s="45"/>
      <c r="E19" s="45"/>
      <c r="F19" s="46">
        <f t="shared" si="0"/>
        <v>2546673</v>
      </c>
      <c r="G19" s="45"/>
    </row>
    <row r="20" spans="1:7" ht="25.5" customHeight="1">
      <c r="A20" s="44" t="s">
        <v>104</v>
      </c>
      <c r="B20" s="45">
        <v>1279877049</v>
      </c>
      <c r="C20" s="45"/>
      <c r="D20" s="45"/>
      <c r="E20" s="45"/>
      <c r="F20" s="46">
        <f t="shared" si="0"/>
        <v>1279877049</v>
      </c>
      <c r="G20" s="45"/>
    </row>
    <row r="21" spans="1:7" ht="25.5" customHeight="1">
      <c r="A21" s="25" t="s">
        <v>105</v>
      </c>
      <c r="B21" s="45">
        <v>808616180</v>
      </c>
      <c r="C21" s="45"/>
      <c r="D21" s="45"/>
      <c r="E21" s="45"/>
      <c r="F21" s="46">
        <f t="shared" si="0"/>
        <v>808616180</v>
      </c>
      <c r="G21" s="45"/>
    </row>
    <row r="22" spans="1:7" ht="25.5" customHeight="1">
      <c r="A22" s="25" t="s">
        <v>106</v>
      </c>
      <c r="B22" s="45">
        <v>1773799200</v>
      </c>
      <c r="C22" s="45"/>
      <c r="D22" s="45"/>
      <c r="E22" s="45"/>
      <c r="F22" s="46">
        <f t="shared" si="0"/>
        <v>1773799200</v>
      </c>
      <c r="G22" s="45"/>
    </row>
    <row r="23" spans="1:7" ht="25.5" customHeight="1">
      <c r="A23" s="47" t="s">
        <v>107</v>
      </c>
      <c r="B23" s="45">
        <v>43626184</v>
      </c>
      <c r="C23" s="45"/>
      <c r="D23" s="45"/>
      <c r="E23" s="45"/>
      <c r="F23" s="46">
        <f t="shared" si="0"/>
        <v>43626184</v>
      </c>
      <c r="G23" s="45"/>
    </row>
    <row r="24" spans="1:7" ht="25.5" customHeight="1">
      <c r="A24" s="47" t="s">
        <v>108</v>
      </c>
      <c r="B24" s="45">
        <v>105206885</v>
      </c>
      <c r="C24" s="45"/>
      <c r="D24" s="45"/>
      <c r="E24" s="45"/>
      <c r="F24" s="46">
        <f t="shared" si="0"/>
        <v>105206885</v>
      </c>
      <c r="G24" s="45"/>
    </row>
    <row r="25" spans="1:7" ht="25.5" hidden="1" customHeight="1">
      <c r="A25" s="48"/>
      <c r="B25" s="49"/>
      <c r="C25" s="49"/>
      <c r="D25" s="49"/>
      <c r="E25" s="49"/>
      <c r="F25" s="49"/>
      <c r="G25" s="49"/>
    </row>
    <row r="26" spans="1:7" ht="25.5" customHeight="1">
      <c r="A26" s="19" t="s">
        <v>47</v>
      </c>
      <c r="B26" s="27">
        <f t="shared" ref="B26:G26" si="1">IFERROR(SUM(B4:B25),"")</f>
        <v>14448975228</v>
      </c>
      <c r="C26" s="27">
        <f t="shared" si="1"/>
        <v>0</v>
      </c>
      <c r="D26" s="27">
        <f t="shared" si="1"/>
        <v>0</v>
      </c>
      <c r="E26" s="27">
        <f t="shared" si="1"/>
        <v>0</v>
      </c>
      <c r="F26" s="27">
        <f t="shared" si="1"/>
        <v>14448975228</v>
      </c>
      <c r="G26" s="27">
        <f t="shared" si="1"/>
        <v>0</v>
      </c>
    </row>
  </sheetData>
  <mergeCells count="7">
    <mergeCell ref="G2:G3"/>
    <mergeCell ref="A2:A3"/>
    <mergeCell ref="B2:B3"/>
    <mergeCell ref="C2:C3"/>
    <mergeCell ref="D2:D3"/>
    <mergeCell ref="E2:E3"/>
    <mergeCell ref="F2:F3"/>
  </mergeCells>
  <phoneticPr fontId="1"/>
  <dataValidations count="1">
    <dataValidation allowBlank="1" showErrorMessage="1" errorTitle="付属明細ツール" error="数値を入力してください。" sqref="A1:G26"/>
  </dataValidation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F9" sqref="F9"/>
    </sheetView>
  </sheetViews>
  <sheetFormatPr defaultRowHeight="13.5"/>
  <cols>
    <col min="1" max="1" width="25.875" customWidth="1"/>
    <col min="2" max="6" width="16.125" customWidth="1"/>
  </cols>
  <sheetData>
    <row r="1" spans="1:6">
      <c r="A1" s="51" t="s">
        <v>110</v>
      </c>
      <c r="B1" s="52"/>
      <c r="C1" s="52"/>
      <c r="D1" s="52"/>
      <c r="E1" s="52"/>
      <c r="F1" s="53" t="s">
        <v>37</v>
      </c>
    </row>
    <row r="2" spans="1:6">
      <c r="A2" s="205" t="s">
        <v>111</v>
      </c>
      <c r="B2" s="210" t="s">
        <v>112</v>
      </c>
      <c r="C2" s="211"/>
      <c r="D2" s="210" t="s">
        <v>113</v>
      </c>
      <c r="E2" s="211"/>
      <c r="F2" s="205" t="s">
        <v>114</v>
      </c>
    </row>
    <row r="3" spans="1:6" ht="21.75" customHeight="1">
      <c r="A3" s="209"/>
      <c r="B3" s="20" t="s">
        <v>115</v>
      </c>
      <c r="C3" s="32" t="s">
        <v>116</v>
      </c>
      <c r="D3" s="20" t="s">
        <v>115</v>
      </c>
      <c r="E3" s="32" t="s">
        <v>116</v>
      </c>
      <c r="F3" s="209"/>
    </row>
    <row r="4" spans="1:6" ht="21" hidden="1" customHeight="1">
      <c r="A4" s="54"/>
      <c r="B4" s="55"/>
      <c r="C4" s="55"/>
      <c r="D4" s="55"/>
      <c r="E4" s="55"/>
      <c r="F4" s="56"/>
    </row>
    <row r="5" spans="1:6" ht="21" customHeight="1">
      <c r="A5" s="25" t="s">
        <v>46</v>
      </c>
      <c r="B5" s="26"/>
      <c r="C5" s="26"/>
      <c r="D5" s="26"/>
      <c r="E5" s="26"/>
      <c r="F5" s="26"/>
    </row>
    <row r="6" spans="1:6" ht="21" hidden="1" customHeight="1">
      <c r="A6" s="36"/>
      <c r="B6" s="29"/>
      <c r="C6" s="29"/>
      <c r="D6" s="29"/>
      <c r="E6" s="29"/>
      <c r="F6" s="29"/>
    </row>
    <row r="7" spans="1:6" ht="21" customHeight="1">
      <c r="A7" s="19" t="s">
        <v>47</v>
      </c>
      <c r="B7" s="27">
        <f>IFERROR(SUM(B4:B6),"")</f>
        <v>0</v>
      </c>
      <c r="C7" s="27">
        <f>IFERROR(SUM(C4:C6),"")</f>
        <v>0</v>
      </c>
      <c r="D7" s="27">
        <f>IFERROR(SUM(D4:D6),"")</f>
        <v>0</v>
      </c>
      <c r="E7" s="27">
        <f>IFERROR(SUM(E4:E6),"")</f>
        <v>0</v>
      </c>
      <c r="F7" s="27">
        <f>IFERROR(SUM(F4:F6),"")</f>
        <v>0</v>
      </c>
    </row>
  </sheetData>
  <mergeCells count="4">
    <mergeCell ref="A2:A3"/>
    <mergeCell ref="B2:C2"/>
    <mergeCell ref="D2:E2"/>
    <mergeCell ref="F2:F3"/>
  </mergeCells>
  <phoneticPr fontId="1"/>
  <dataValidations count="1">
    <dataValidation allowBlank="1" showInputMessage="1" showErrorMessage="1" errorTitle="付属明細ツール" error="数値を入力してください。" sqref="A1:F7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5"/>
  <sheetViews>
    <sheetView workbookViewId="0">
      <selection activeCell="A8" sqref="A8:C8"/>
    </sheetView>
  </sheetViews>
  <sheetFormatPr defaultRowHeight="13.5"/>
  <cols>
    <col min="1" max="1" width="36.625" customWidth="1"/>
    <col min="2" max="3" width="20.5" customWidth="1"/>
  </cols>
  <sheetData>
    <row r="1" spans="1:3" ht="21">
      <c r="A1" s="57" t="s">
        <v>117</v>
      </c>
      <c r="B1" s="58"/>
      <c r="C1" s="31" t="s">
        <v>37</v>
      </c>
    </row>
    <row r="2" spans="1:3" ht="21" customHeight="1">
      <c r="A2" s="20" t="s">
        <v>111</v>
      </c>
      <c r="B2" s="20" t="s">
        <v>118</v>
      </c>
      <c r="C2" s="20" t="s">
        <v>119</v>
      </c>
    </row>
    <row r="3" spans="1:3" ht="21" customHeight="1">
      <c r="A3" s="212" t="s">
        <v>120</v>
      </c>
      <c r="B3" s="213"/>
      <c r="C3" s="214"/>
    </row>
    <row r="4" spans="1:3" ht="21" hidden="1" customHeight="1">
      <c r="A4" s="59"/>
      <c r="B4" s="60"/>
      <c r="C4" s="61"/>
    </row>
    <row r="5" spans="1:3" ht="21" customHeight="1">
      <c r="A5" s="25" t="s">
        <v>46</v>
      </c>
      <c r="B5" s="26"/>
      <c r="C5" s="26"/>
    </row>
    <row r="6" spans="1:3" ht="21" hidden="1" customHeight="1">
      <c r="A6" s="62"/>
      <c r="B6" s="49"/>
      <c r="C6" s="49"/>
    </row>
    <row r="7" spans="1:3" ht="21" customHeight="1" thickBot="1">
      <c r="A7" s="63" t="s">
        <v>121</v>
      </c>
      <c r="B7" s="64">
        <f>IFERROR(SUM(B4:B6),"")</f>
        <v>0</v>
      </c>
      <c r="C7" s="64">
        <f>IFERROR(SUM(C4:C6),"")</f>
        <v>0</v>
      </c>
    </row>
    <row r="8" spans="1:3" ht="21" customHeight="1" thickTop="1">
      <c r="A8" s="215" t="s">
        <v>122</v>
      </c>
      <c r="B8" s="216"/>
      <c r="C8" s="217"/>
    </row>
    <row r="9" spans="1:3" ht="21" hidden="1" customHeight="1">
      <c r="A9" s="65"/>
      <c r="B9" s="66"/>
      <c r="C9" s="67"/>
    </row>
    <row r="10" spans="1:3" ht="21" customHeight="1">
      <c r="A10" s="212" t="s">
        <v>123</v>
      </c>
      <c r="B10" s="213"/>
      <c r="C10" s="214"/>
    </row>
    <row r="11" spans="1:3" ht="21" hidden="1" customHeight="1">
      <c r="A11" s="68"/>
      <c r="B11" s="69"/>
      <c r="C11" s="70"/>
    </row>
    <row r="12" spans="1:3" ht="21" customHeight="1">
      <c r="A12" s="25" t="s">
        <v>124</v>
      </c>
      <c r="B12" s="26">
        <v>291685067</v>
      </c>
      <c r="C12" s="26">
        <v>68604328</v>
      </c>
    </row>
    <row r="13" spans="1:3" ht="21" customHeight="1">
      <c r="A13" s="25" t="s">
        <v>125</v>
      </c>
      <c r="B13" s="26">
        <v>6950454</v>
      </c>
      <c r="C13" s="26">
        <v>1474191</v>
      </c>
    </row>
    <row r="14" spans="1:3" ht="21" customHeight="1">
      <c r="A14" s="25" t="s">
        <v>126</v>
      </c>
      <c r="B14" s="26">
        <v>469978726</v>
      </c>
      <c r="C14" s="26">
        <v>55269498</v>
      </c>
    </row>
    <row r="15" spans="1:3" ht="21" customHeight="1">
      <c r="A15" s="25" t="s">
        <v>127</v>
      </c>
      <c r="B15" s="26">
        <v>2282878</v>
      </c>
      <c r="C15" s="26">
        <v>826402</v>
      </c>
    </row>
    <row r="16" spans="1:3" ht="21" customHeight="1">
      <c r="A16" s="25" t="s">
        <v>128</v>
      </c>
      <c r="B16" s="26">
        <v>45733724</v>
      </c>
      <c r="C16" s="26">
        <v>45326694</v>
      </c>
    </row>
    <row r="17" spans="1:3" ht="21" customHeight="1">
      <c r="A17" s="25" t="s">
        <v>129</v>
      </c>
      <c r="B17" s="26">
        <v>102603933</v>
      </c>
      <c r="C17" s="26">
        <v>12097004</v>
      </c>
    </row>
    <row r="18" spans="1:3" ht="21" customHeight="1">
      <c r="A18" s="25" t="s">
        <v>130</v>
      </c>
      <c r="B18" s="26">
        <v>10595840</v>
      </c>
      <c r="C18" s="26">
        <v>6297838</v>
      </c>
    </row>
    <row r="19" spans="1:3" ht="21" customHeight="1">
      <c r="A19" s="25" t="s">
        <v>131</v>
      </c>
      <c r="B19" s="26">
        <v>611667156</v>
      </c>
      <c r="C19" s="26">
        <v>209806487</v>
      </c>
    </row>
    <row r="20" spans="1:3" ht="21" customHeight="1">
      <c r="A20" s="25" t="s">
        <v>132</v>
      </c>
      <c r="B20" s="26">
        <v>21210333</v>
      </c>
      <c r="C20" s="26">
        <v>8082860</v>
      </c>
    </row>
    <row r="21" spans="1:3" ht="21" customHeight="1">
      <c r="A21" s="25" t="s">
        <v>133</v>
      </c>
      <c r="B21" s="26">
        <v>3865800</v>
      </c>
      <c r="C21" s="26">
        <v>506648</v>
      </c>
    </row>
    <row r="22" spans="1:3" ht="21" customHeight="1">
      <c r="A22" s="25" t="s">
        <v>134</v>
      </c>
      <c r="B22" s="26">
        <v>787080</v>
      </c>
      <c r="C22" s="26">
        <v>0</v>
      </c>
    </row>
    <row r="23" spans="1:3" ht="21" hidden="1" customHeight="1">
      <c r="A23" s="71"/>
      <c r="B23" s="72"/>
      <c r="C23" s="73"/>
    </row>
    <row r="24" spans="1:3" ht="21" customHeight="1">
      <c r="A24" s="212" t="s">
        <v>135</v>
      </c>
      <c r="B24" s="213"/>
      <c r="C24" s="214"/>
    </row>
    <row r="25" spans="1:3" ht="21" hidden="1" customHeight="1">
      <c r="A25" s="68"/>
      <c r="B25" s="69"/>
      <c r="C25" s="70"/>
    </row>
    <row r="26" spans="1:3" ht="21" customHeight="1">
      <c r="A26" s="25" t="s">
        <v>136</v>
      </c>
      <c r="B26" s="26">
        <v>4397100</v>
      </c>
      <c r="C26" s="26">
        <v>259869</v>
      </c>
    </row>
    <row r="27" spans="1:3" ht="21" customHeight="1">
      <c r="A27" s="25" t="s">
        <v>137</v>
      </c>
      <c r="B27" s="26">
        <v>4097550</v>
      </c>
      <c r="C27" s="26">
        <v>306497</v>
      </c>
    </row>
    <row r="28" spans="1:3" ht="21" customHeight="1">
      <c r="A28" s="25" t="s">
        <v>138</v>
      </c>
      <c r="B28" s="26">
        <v>386100</v>
      </c>
      <c r="C28" s="26">
        <v>0</v>
      </c>
    </row>
    <row r="29" spans="1:3" ht="21" customHeight="1">
      <c r="A29" s="25" t="s">
        <v>139</v>
      </c>
      <c r="B29" s="26">
        <v>151758</v>
      </c>
      <c r="C29" s="26">
        <v>15995</v>
      </c>
    </row>
    <row r="30" spans="1:3" ht="21" customHeight="1">
      <c r="A30" s="25" t="s">
        <v>140</v>
      </c>
      <c r="B30" s="26">
        <v>609145</v>
      </c>
      <c r="C30" s="26">
        <v>0</v>
      </c>
    </row>
    <row r="31" spans="1:3" ht="21" customHeight="1">
      <c r="A31" s="25" t="s">
        <v>141</v>
      </c>
      <c r="B31" s="26">
        <v>39092654</v>
      </c>
      <c r="C31" s="26">
        <v>0</v>
      </c>
    </row>
    <row r="32" spans="1:3" ht="21" customHeight="1">
      <c r="A32" s="25" t="s">
        <v>142</v>
      </c>
      <c r="B32" s="26">
        <v>4169031</v>
      </c>
      <c r="C32" s="26">
        <v>0</v>
      </c>
    </row>
    <row r="33" spans="1:3" ht="21" hidden="1" customHeight="1">
      <c r="A33" s="36"/>
      <c r="B33" s="29"/>
      <c r="C33" s="29"/>
    </row>
    <row r="34" spans="1:3" ht="21" customHeight="1" thickBot="1">
      <c r="A34" s="63" t="s">
        <v>121</v>
      </c>
      <c r="B34" s="64">
        <f>IFERROR(SUM(B11:B23) + SUM(B25:B33),"")</f>
        <v>1620264329</v>
      </c>
      <c r="C34" s="64">
        <f>IFERROR(SUM(C11:C23) + SUM(C25:C33),"")</f>
        <v>408874311</v>
      </c>
    </row>
    <row r="35" spans="1:3" ht="21" customHeight="1" thickTop="1">
      <c r="A35" s="50" t="s">
        <v>47</v>
      </c>
      <c r="B35" s="74">
        <f>IFERROR(SUM(B7,B34),"")</f>
        <v>1620264329</v>
      </c>
      <c r="C35" s="74">
        <f>IFERROR(SUM(C7,C34),"")</f>
        <v>408874311</v>
      </c>
    </row>
  </sheetData>
  <mergeCells count="4">
    <mergeCell ref="A3:C3"/>
    <mergeCell ref="A8:C8"/>
    <mergeCell ref="A10:C10"/>
    <mergeCell ref="A24:C24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25" workbookViewId="0">
      <selection activeCell="E36" sqref="E36"/>
    </sheetView>
  </sheetViews>
  <sheetFormatPr defaultRowHeight="13.5"/>
  <cols>
    <col min="1" max="1" width="36.625" customWidth="1"/>
    <col min="2" max="3" width="20.5" customWidth="1"/>
  </cols>
  <sheetData>
    <row r="1" spans="1:3" ht="21">
      <c r="A1" s="75" t="s">
        <v>143</v>
      </c>
      <c r="B1" s="58"/>
      <c r="C1" s="31" t="s">
        <v>37</v>
      </c>
    </row>
    <row r="2" spans="1:3" ht="21" customHeight="1">
      <c r="A2" s="20" t="s">
        <v>111</v>
      </c>
      <c r="B2" s="20" t="s">
        <v>118</v>
      </c>
      <c r="C2" s="20" t="s">
        <v>119</v>
      </c>
    </row>
    <row r="3" spans="1:3" ht="21" customHeight="1">
      <c r="A3" s="212" t="s">
        <v>120</v>
      </c>
      <c r="B3" s="213"/>
      <c r="C3" s="214"/>
    </row>
    <row r="4" spans="1:3" ht="21" hidden="1" customHeight="1">
      <c r="A4" s="76"/>
      <c r="B4" s="76"/>
      <c r="C4" s="76"/>
    </row>
    <row r="5" spans="1:3" ht="21" customHeight="1">
      <c r="A5" s="25" t="s">
        <v>46</v>
      </c>
      <c r="B5" s="26"/>
      <c r="C5" s="26"/>
    </row>
    <row r="6" spans="1:3" ht="21" hidden="1" customHeight="1">
      <c r="A6" s="62"/>
      <c r="B6" s="49"/>
      <c r="C6" s="49"/>
    </row>
    <row r="7" spans="1:3" ht="21" customHeight="1" thickBot="1">
      <c r="A7" s="63" t="s">
        <v>121</v>
      </c>
      <c r="B7" s="64">
        <f>IFERROR(SUM(B4:B6),"")</f>
        <v>0</v>
      </c>
      <c r="C7" s="64">
        <f>IFERROR(SUM(C4:C6),"")</f>
        <v>0</v>
      </c>
    </row>
    <row r="8" spans="1:3" ht="21" customHeight="1" thickTop="1">
      <c r="A8" s="215" t="s">
        <v>122</v>
      </c>
      <c r="B8" s="216"/>
      <c r="C8" s="217"/>
    </row>
    <row r="9" spans="1:3" ht="21" hidden="1" customHeight="1">
      <c r="A9" s="65"/>
      <c r="B9" s="66"/>
      <c r="C9" s="67"/>
    </row>
    <row r="10" spans="1:3" ht="21" customHeight="1">
      <c r="A10" s="218" t="s">
        <v>123</v>
      </c>
      <c r="B10" s="219"/>
      <c r="C10" s="220"/>
    </row>
    <row r="11" spans="1:3" ht="21" hidden="1" customHeight="1">
      <c r="A11" s="59"/>
      <c r="B11" s="76"/>
      <c r="C11" s="61"/>
    </row>
    <row r="12" spans="1:3" ht="21" customHeight="1">
      <c r="A12" s="25" t="s">
        <v>124</v>
      </c>
      <c r="B12" s="26">
        <v>52345700</v>
      </c>
      <c r="C12" s="26">
        <v>12311709</v>
      </c>
    </row>
    <row r="13" spans="1:3" ht="21" customHeight="1">
      <c r="A13" s="25" t="s">
        <v>125</v>
      </c>
      <c r="B13" s="26">
        <v>2276819</v>
      </c>
      <c r="C13" s="26">
        <v>482913</v>
      </c>
    </row>
    <row r="14" spans="1:3" ht="21" customHeight="1">
      <c r="A14" s="25" t="s">
        <v>126</v>
      </c>
      <c r="B14" s="26">
        <v>41288196</v>
      </c>
      <c r="C14" s="26">
        <v>4855492</v>
      </c>
    </row>
    <row r="15" spans="1:3" ht="21" customHeight="1">
      <c r="A15" s="25" t="s">
        <v>127</v>
      </c>
      <c r="B15" s="26">
        <v>1656284</v>
      </c>
      <c r="C15" s="26">
        <v>599575</v>
      </c>
    </row>
    <row r="16" spans="1:3" ht="21" customHeight="1">
      <c r="A16" s="25" t="s">
        <v>129</v>
      </c>
      <c r="B16" s="26">
        <v>8765593</v>
      </c>
      <c r="C16" s="26">
        <v>1033463</v>
      </c>
    </row>
    <row r="17" spans="1:3" ht="21" customHeight="1">
      <c r="A17" s="25" t="s">
        <v>130</v>
      </c>
      <c r="B17" s="26">
        <v>10973850</v>
      </c>
      <c r="C17" s="26">
        <v>6522516</v>
      </c>
    </row>
    <row r="18" spans="1:3" ht="21" customHeight="1">
      <c r="A18" s="25" t="s">
        <v>131</v>
      </c>
      <c r="B18" s="26">
        <v>111515812</v>
      </c>
      <c r="C18" s="26">
        <v>38250771</v>
      </c>
    </row>
    <row r="19" spans="1:3" ht="21" customHeight="1">
      <c r="A19" s="25" t="s">
        <v>144</v>
      </c>
      <c r="B19" s="26">
        <v>698828</v>
      </c>
      <c r="C19" s="26">
        <v>266310</v>
      </c>
    </row>
    <row r="20" spans="1:3" ht="21" customHeight="1">
      <c r="A20" s="25" t="s">
        <v>133</v>
      </c>
      <c r="B20" s="26">
        <v>5134100</v>
      </c>
      <c r="C20" s="26">
        <v>672871</v>
      </c>
    </row>
    <row r="21" spans="1:3" ht="21" customHeight="1">
      <c r="A21" s="25" t="s">
        <v>145</v>
      </c>
      <c r="B21" s="26">
        <v>998325</v>
      </c>
      <c r="C21" s="26">
        <v>0</v>
      </c>
    </row>
    <row r="22" spans="1:3" ht="21" hidden="1" customHeight="1">
      <c r="A22" s="28"/>
      <c r="B22" s="72"/>
      <c r="C22" s="72"/>
    </row>
    <row r="23" spans="1:3" ht="21" customHeight="1">
      <c r="A23" s="212" t="s">
        <v>135</v>
      </c>
      <c r="B23" s="213"/>
      <c r="C23" s="214"/>
    </row>
    <row r="24" spans="1:3" ht="21" hidden="1" customHeight="1">
      <c r="A24" s="76"/>
      <c r="B24" s="76"/>
      <c r="C24" s="76"/>
    </row>
    <row r="25" spans="1:3" ht="21" customHeight="1">
      <c r="A25" s="25" t="s">
        <v>136</v>
      </c>
      <c r="B25" s="26">
        <v>1518070</v>
      </c>
      <c r="C25" s="26">
        <v>89718</v>
      </c>
    </row>
    <row r="26" spans="1:3" ht="21" customHeight="1">
      <c r="A26" s="25" t="s">
        <v>137</v>
      </c>
      <c r="B26" s="26">
        <v>58800</v>
      </c>
      <c r="C26" s="26">
        <v>4398</v>
      </c>
    </row>
    <row r="27" spans="1:3" ht="21" customHeight="1">
      <c r="A27" s="25" t="s">
        <v>138</v>
      </c>
      <c r="B27" s="26">
        <v>83180</v>
      </c>
      <c r="C27" s="26">
        <v>0</v>
      </c>
    </row>
    <row r="28" spans="1:3" ht="21" customHeight="1">
      <c r="A28" s="25" t="s">
        <v>146</v>
      </c>
      <c r="B28" s="26">
        <v>60550</v>
      </c>
      <c r="C28" s="26">
        <v>0</v>
      </c>
    </row>
    <row r="29" spans="1:3" ht="21" customHeight="1">
      <c r="A29" s="25" t="s">
        <v>139</v>
      </c>
      <c r="B29" s="26">
        <v>235685</v>
      </c>
      <c r="C29" s="26">
        <v>24841</v>
      </c>
    </row>
    <row r="30" spans="1:3" ht="21" customHeight="1">
      <c r="A30" s="25" t="s">
        <v>140</v>
      </c>
      <c r="B30" s="26">
        <v>812326</v>
      </c>
      <c r="C30" s="26">
        <v>0</v>
      </c>
    </row>
    <row r="31" spans="1:3" ht="21" customHeight="1">
      <c r="A31" s="25" t="s">
        <v>141</v>
      </c>
      <c r="B31" s="26">
        <v>3444021</v>
      </c>
      <c r="C31" s="26">
        <v>0</v>
      </c>
    </row>
    <row r="32" spans="1:3" ht="21" customHeight="1">
      <c r="A32" s="25" t="s">
        <v>147</v>
      </c>
      <c r="B32" s="26">
        <v>51635767</v>
      </c>
      <c r="C32" s="26">
        <v>874779</v>
      </c>
    </row>
    <row r="33" spans="1:3" ht="21" customHeight="1">
      <c r="A33" s="25" t="s">
        <v>148</v>
      </c>
      <c r="B33" s="26">
        <v>6673306</v>
      </c>
      <c r="C33" s="26">
        <v>0</v>
      </c>
    </row>
    <row r="34" spans="1:3" ht="21" customHeight="1">
      <c r="A34" s="25" t="s">
        <v>149</v>
      </c>
      <c r="B34" s="26">
        <v>33994661</v>
      </c>
      <c r="C34" s="26">
        <v>0</v>
      </c>
    </row>
    <row r="35" spans="1:3" ht="21" hidden="1" customHeight="1">
      <c r="A35" s="36"/>
      <c r="B35" s="29"/>
      <c r="C35" s="29"/>
    </row>
    <row r="36" spans="1:3" ht="21" customHeight="1" thickBot="1">
      <c r="A36" s="63" t="s">
        <v>121</v>
      </c>
      <c r="B36" s="64">
        <f>IFERROR(SUM(B11:B35),"")</f>
        <v>334169873</v>
      </c>
      <c r="C36" s="64">
        <f>IFERROR(SUM(C11:C35),"")</f>
        <v>65989356</v>
      </c>
    </row>
    <row r="37" spans="1:3" ht="21" customHeight="1" thickTop="1">
      <c r="A37" s="50" t="s">
        <v>47</v>
      </c>
      <c r="B37" s="74">
        <f>IFERROR(SUM(B7,B36),"")</f>
        <v>334169873</v>
      </c>
      <c r="C37" s="74">
        <f>IFERROR(SUM(C7,C36),"")</f>
        <v>65989356</v>
      </c>
    </row>
  </sheetData>
  <mergeCells count="4">
    <mergeCell ref="A3:C3"/>
    <mergeCell ref="A8:C8"/>
    <mergeCell ref="A10:C10"/>
    <mergeCell ref="A23:C23"/>
  </mergeCells>
  <phoneticPr fontId="1"/>
  <pageMargins left="0.7" right="0.7" top="0.75" bottom="0.75" header="0.3" footer="0.3"/>
  <pageSetup paperSize="9" orientation="portrait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A14" workbookViewId="0">
      <selection activeCell="G33" sqref="G33"/>
    </sheetView>
  </sheetViews>
  <sheetFormatPr defaultRowHeight="13.5"/>
  <cols>
    <col min="1" max="1" width="20.625" customWidth="1"/>
    <col min="2" max="11" width="12.875" customWidth="1"/>
  </cols>
  <sheetData>
    <row r="1" spans="1:11">
      <c r="A1" s="77" t="s">
        <v>150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>
      <c r="A2" s="78" t="s">
        <v>151</v>
      </c>
      <c r="B2" s="79"/>
      <c r="C2" s="80"/>
      <c r="D2" s="80"/>
      <c r="E2" s="80"/>
      <c r="F2" s="80"/>
      <c r="G2" s="80"/>
      <c r="H2" s="80"/>
      <c r="I2" s="80"/>
      <c r="J2" s="80"/>
      <c r="K2" s="81" t="s">
        <v>37</v>
      </c>
    </row>
    <row r="3" spans="1:11">
      <c r="A3" s="205" t="s">
        <v>82</v>
      </c>
      <c r="B3" s="221" t="s">
        <v>152</v>
      </c>
      <c r="C3" s="82"/>
      <c r="D3" s="224" t="s">
        <v>153</v>
      </c>
      <c r="E3" s="205" t="s">
        <v>154</v>
      </c>
      <c r="F3" s="205" t="s">
        <v>155</v>
      </c>
      <c r="G3" s="205" t="s">
        <v>156</v>
      </c>
      <c r="H3" s="221" t="s">
        <v>157</v>
      </c>
      <c r="I3" s="83"/>
      <c r="J3" s="84"/>
      <c r="K3" s="205" t="s">
        <v>158</v>
      </c>
    </row>
    <row r="4" spans="1:11">
      <c r="A4" s="209"/>
      <c r="B4" s="223"/>
      <c r="C4" s="85" t="s">
        <v>159</v>
      </c>
      <c r="D4" s="225"/>
      <c r="E4" s="223"/>
      <c r="F4" s="223"/>
      <c r="G4" s="223"/>
      <c r="H4" s="222"/>
      <c r="I4" s="86" t="s">
        <v>160</v>
      </c>
      <c r="J4" s="86" t="s">
        <v>161</v>
      </c>
      <c r="K4" s="223"/>
    </row>
    <row r="5" spans="1:11" ht="21" customHeight="1">
      <c r="A5" s="87" t="s">
        <v>162</v>
      </c>
      <c r="B5" s="88"/>
      <c r="C5" s="88"/>
      <c r="D5" s="88"/>
      <c r="E5" s="88"/>
      <c r="F5" s="88"/>
      <c r="G5" s="88"/>
      <c r="H5" s="88"/>
      <c r="I5" s="88"/>
      <c r="J5" s="88"/>
      <c r="K5" s="89"/>
    </row>
    <row r="6" spans="1:11" ht="21" hidden="1" customHeight="1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1" ht="21" customHeight="1">
      <c r="A7" s="91" t="s">
        <v>163</v>
      </c>
      <c r="B7" s="92">
        <v>1852876877</v>
      </c>
      <c r="C7" s="93">
        <v>295141126</v>
      </c>
      <c r="D7" s="94">
        <v>958323345</v>
      </c>
      <c r="E7" s="92">
        <v>43900000</v>
      </c>
      <c r="F7" s="92">
        <v>235790282</v>
      </c>
      <c r="G7" s="92">
        <v>614863250</v>
      </c>
      <c r="H7" s="92">
        <v>0</v>
      </c>
      <c r="I7" s="92">
        <v>0</v>
      </c>
      <c r="J7" s="92">
        <v>0</v>
      </c>
      <c r="K7" s="92">
        <v>0</v>
      </c>
    </row>
    <row r="8" spans="1:11" ht="21" customHeight="1">
      <c r="A8" s="91" t="s">
        <v>164</v>
      </c>
      <c r="B8" s="92">
        <v>11210947</v>
      </c>
      <c r="C8" s="93">
        <v>4839768</v>
      </c>
      <c r="D8" s="94">
        <v>11210947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</row>
    <row r="9" spans="1:11" ht="21" customHeight="1">
      <c r="A9" s="91" t="s">
        <v>165</v>
      </c>
      <c r="B9" s="92">
        <v>0</v>
      </c>
      <c r="C9" s="93">
        <v>0</v>
      </c>
      <c r="D9" s="94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</row>
    <row r="10" spans="1:11" ht="21" customHeight="1">
      <c r="A10" s="91" t="s">
        <v>166</v>
      </c>
      <c r="B10" s="92">
        <v>1143091666</v>
      </c>
      <c r="C10" s="93">
        <v>154825163</v>
      </c>
      <c r="D10" s="94">
        <v>353969954</v>
      </c>
      <c r="E10" s="92">
        <v>0</v>
      </c>
      <c r="F10" s="92">
        <v>238920362</v>
      </c>
      <c r="G10" s="92">
        <v>533671350</v>
      </c>
      <c r="H10" s="92">
        <v>0</v>
      </c>
      <c r="I10" s="92">
        <v>0</v>
      </c>
      <c r="J10" s="92">
        <v>0</v>
      </c>
      <c r="K10" s="92">
        <v>16530000</v>
      </c>
    </row>
    <row r="11" spans="1:11" ht="21" customHeight="1">
      <c r="A11" s="91" t="s">
        <v>167</v>
      </c>
      <c r="B11" s="92">
        <v>4331593412</v>
      </c>
      <c r="C11" s="93">
        <v>465837230</v>
      </c>
      <c r="D11" s="94">
        <v>290420570</v>
      </c>
      <c r="E11" s="92">
        <v>2452621424</v>
      </c>
      <c r="F11" s="92">
        <v>739012512</v>
      </c>
      <c r="G11" s="92">
        <v>836728906</v>
      </c>
      <c r="H11" s="92">
        <v>0</v>
      </c>
      <c r="I11" s="92">
        <v>0</v>
      </c>
      <c r="J11" s="92">
        <v>0</v>
      </c>
      <c r="K11" s="92">
        <v>12810000</v>
      </c>
    </row>
    <row r="12" spans="1:11" ht="21" customHeight="1">
      <c r="A12" s="91" t="s">
        <v>168</v>
      </c>
      <c r="B12" s="92">
        <v>9504588448</v>
      </c>
      <c r="C12" s="93">
        <v>1209393309</v>
      </c>
      <c r="D12" s="94">
        <v>991993956</v>
      </c>
      <c r="E12" s="92">
        <v>490770352</v>
      </c>
      <c r="F12" s="92">
        <v>1289027890</v>
      </c>
      <c r="G12" s="92">
        <v>6732796250</v>
      </c>
      <c r="H12" s="92">
        <v>0</v>
      </c>
      <c r="I12" s="92">
        <v>0</v>
      </c>
      <c r="J12" s="92">
        <v>0</v>
      </c>
      <c r="K12" s="92">
        <v>0</v>
      </c>
    </row>
    <row r="13" spans="1:11" ht="21" hidden="1" customHeight="1">
      <c r="A13" s="90"/>
      <c r="B13" s="95"/>
      <c r="C13" s="96"/>
      <c r="D13" s="96"/>
      <c r="E13" s="96"/>
      <c r="F13" s="96"/>
      <c r="G13" s="96"/>
      <c r="H13" s="96"/>
      <c r="I13" s="96"/>
      <c r="J13" s="96"/>
      <c r="K13" s="96"/>
    </row>
    <row r="14" spans="1:11" ht="21" customHeight="1">
      <c r="A14" s="87" t="s">
        <v>169</v>
      </c>
      <c r="B14" s="88"/>
      <c r="C14" s="88"/>
      <c r="D14" s="88"/>
      <c r="E14" s="88"/>
      <c r="F14" s="88"/>
      <c r="G14" s="88"/>
      <c r="H14" s="88"/>
      <c r="I14" s="88"/>
      <c r="J14" s="88"/>
      <c r="K14" s="89"/>
    </row>
    <row r="15" spans="1:11" ht="21" hidden="1" customHeight="1">
      <c r="A15" s="90"/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11" ht="21" customHeight="1">
      <c r="A16" s="91" t="s">
        <v>170</v>
      </c>
      <c r="B16" s="92">
        <v>9853813927</v>
      </c>
      <c r="C16" s="93">
        <v>1470055554</v>
      </c>
      <c r="D16" s="94">
        <v>0</v>
      </c>
      <c r="E16" s="92">
        <v>0</v>
      </c>
      <c r="F16" s="92">
        <v>6246744475</v>
      </c>
      <c r="G16" s="92">
        <v>3607069452</v>
      </c>
      <c r="H16" s="92">
        <v>0</v>
      </c>
      <c r="I16" s="92">
        <v>0</v>
      </c>
      <c r="J16" s="92">
        <v>0</v>
      </c>
      <c r="K16" s="92">
        <v>0</v>
      </c>
    </row>
    <row r="17" spans="1:11" ht="21" customHeight="1">
      <c r="A17" s="91" t="s">
        <v>171</v>
      </c>
      <c r="B17" s="92">
        <v>938411119</v>
      </c>
      <c r="C17" s="93">
        <v>187223493</v>
      </c>
      <c r="D17" s="94">
        <v>938411119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  <c r="J17" s="92">
        <v>0</v>
      </c>
      <c r="K17" s="92">
        <v>0</v>
      </c>
    </row>
    <row r="18" spans="1:11" ht="21" customHeight="1">
      <c r="A18" s="91" t="s">
        <v>172</v>
      </c>
      <c r="B18" s="92">
        <v>0</v>
      </c>
      <c r="C18" s="93">
        <v>0</v>
      </c>
      <c r="D18" s="94">
        <v>0</v>
      </c>
      <c r="E18" s="92">
        <v>0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</row>
    <row r="19" spans="1:11" ht="21" customHeight="1">
      <c r="A19" s="91" t="s">
        <v>173</v>
      </c>
      <c r="B19" s="92">
        <v>12279578</v>
      </c>
      <c r="C19" s="93">
        <v>12279578</v>
      </c>
      <c r="D19" s="94">
        <v>12279578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</row>
    <row r="20" spans="1:11" ht="21" hidden="1" customHeight="1">
      <c r="A20" s="90"/>
      <c r="B20" s="90"/>
      <c r="C20" s="97"/>
      <c r="D20" s="97"/>
      <c r="E20" s="97"/>
      <c r="F20" s="97"/>
      <c r="G20" s="97"/>
      <c r="H20" s="97"/>
      <c r="I20" s="97"/>
      <c r="J20" s="97"/>
      <c r="K20" s="97"/>
    </row>
    <row r="21" spans="1:11" ht="21" customHeight="1">
      <c r="A21" s="98" t="s">
        <v>174</v>
      </c>
      <c r="B21" s="88"/>
      <c r="C21" s="88"/>
      <c r="D21" s="88"/>
      <c r="E21" s="88"/>
      <c r="F21" s="88"/>
      <c r="G21" s="88"/>
      <c r="H21" s="88"/>
      <c r="I21" s="88"/>
      <c r="J21" s="88"/>
      <c r="K21" s="89"/>
    </row>
    <row r="22" spans="1:11" ht="21" hidden="1" customHeight="1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ht="21" customHeight="1">
      <c r="A23" s="99"/>
      <c r="B23" s="92"/>
      <c r="C23" s="93"/>
      <c r="D23" s="94"/>
      <c r="E23" s="92"/>
      <c r="F23" s="92"/>
      <c r="G23" s="92"/>
      <c r="H23" s="92"/>
      <c r="I23" s="92"/>
      <c r="J23" s="92"/>
      <c r="K23" s="92"/>
    </row>
    <row r="24" spans="1:11" ht="21" hidden="1" customHeight="1">
      <c r="A24" s="100"/>
      <c r="B24" s="101"/>
      <c r="C24" s="102"/>
      <c r="D24" s="101"/>
      <c r="E24" s="101"/>
      <c r="F24" s="101"/>
      <c r="G24" s="101"/>
      <c r="H24" s="101"/>
      <c r="I24" s="101"/>
      <c r="J24" s="101"/>
      <c r="K24" s="103"/>
    </row>
    <row r="25" spans="1:11" ht="21" customHeight="1">
      <c r="A25" s="91" t="s">
        <v>175</v>
      </c>
      <c r="B25" s="104">
        <f t="shared" ref="B25:K25" si="0">IFERROR(SUM(B6:B13)+SUM(B15:B20)+SUM(B22:B24),"")</f>
        <v>27647865974</v>
      </c>
      <c r="C25" s="105">
        <f t="shared" si="0"/>
        <v>3799595221</v>
      </c>
      <c r="D25" s="104">
        <f t="shared" si="0"/>
        <v>3556609469</v>
      </c>
      <c r="E25" s="104">
        <f t="shared" si="0"/>
        <v>2987291776</v>
      </c>
      <c r="F25" s="104">
        <f t="shared" si="0"/>
        <v>8749495521</v>
      </c>
      <c r="G25" s="104">
        <f t="shared" si="0"/>
        <v>12325129208</v>
      </c>
      <c r="H25" s="104">
        <f t="shared" si="0"/>
        <v>0</v>
      </c>
      <c r="I25" s="104">
        <f t="shared" si="0"/>
        <v>0</v>
      </c>
      <c r="J25" s="104">
        <f t="shared" si="0"/>
        <v>0</v>
      </c>
      <c r="K25" s="104">
        <f t="shared" si="0"/>
        <v>29340000</v>
      </c>
    </row>
  </sheetData>
  <mergeCells count="8">
    <mergeCell ref="H3:H4"/>
    <mergeCell ref="K3:K4"/>
    <mergeCell ref="A3:A4"/>
    <mergeCell ref="B3:B4"/>
    <mergeCell ref="D3:D4"/>
    <mergeCell ref="E3:E4"/>
    <mergeCell ref="F3:F4"/>
    <mergeCell ref="G3:G4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G10" sqref="G10"/>
    </sheetView>
  </sheetViews>
  <sheetFormatPr defaultRowHeight="13.5"/>
  <cols>
    <col min="1" max="1" width="20.625" customWidth="1"/>
    <col min="2" max="10" width="12.625" customWidth="1"/>
  </cols>
  <sheetData>
    <row r="1" spans="1:10" ht="14.25">
      <c r="A1" s="106" t="s">
        <v>176</v>
      </c>
      <c r="B1" s="107"/>
      <c r="C1" s="107"/>
      <c r="D1" s="107"/>
      <c r="E1" s="107"/>
      <c r="F1" s="107"/>
      <c r="G1" s="107"/>
      <c r="H1" s="107"/>
      <c r="I1" s="108" t="s">
        <v>49</v>
      </c>
      <c r="J1" s="107"/>
    </row>
    <row r="2" spans="1:10" ht="27" customHeight="1">
      <c r="A2" s="231" t="s">
        <v>177</v>
      </c>
      <c r="B2" s="241" t="s">
        <v>178</v>
      </c>
      <c r="C2" s="229" t="s">
        <v>179</v>
      </c>
      <c r="D2" s="229" t="s">
        <v>180</v>
      </c>
      <c r="E2" s="229" t="s">
        <v>181</v>
      </c>
      <c r="F2" s="229" t="s">
        <v>182</v>
      </c>
      <c r="G2" s="229" t="s">
        <v>183</v>
      </c>
      <c r="H2" s="229" t="s">
        <v>184</v>
      </c>
      <c r="I2" s="229" t="s">
        <v>185</v>
      </c>
      <c r="J2" s="239"/>
    </row>
    <row r="3" spans="1:10" ht="18" customHeight="1">
      <c r="A3" s="232"/>
      <c r="B3" s="242"/>
      <c r="C3" s="230"/>
      <c r="D3" s="230"/>
      <c r="E3" s="230"/>
      <c r="F3" s="230"/>
      <c r="G3" s="230"/>
      <c r="H3" s="230"/>
      <c r="I3" s="230"/>
      <c r="J3" s="240"/>
    </row>
    <row r="4" spans="1:10" ht="30" customHeight="1">
      <c r="A4" s="109">
        <f>IFERROR(SUM(B4:H4),"")</f>
        <v>27647865974</v>
      </c>
      <c r="B4" s="110">
        <v>24417403960</v>
      </c>
      <c r="C4" s="111">
        <v>2563730635</v>
      </c>
      <c r="D4" s="111">
        <v>614186922</v>
      </c>
      <c r="E4" s="111">
        <v>0</v>
      </c>
      <c r="F4" s="111">
        <v>11659477</v>
      </c>
      <c r="G4" s="111">
        <v>0</v>
      </c>
      <c r="H4" s="111">
        <v>40884980</v>
      </c>
      <c r="I4" s="112">
        <v>0.57845390931689999</v>
      </c>
      <c r="J4" s="113"/>
    </row>
    <row r="5" spans="1:10">
      <c r="A5" s="114"/>
      <c r="B5" s="114"/>
      <c r="C5" s="114"/>
      <c r="D5" s="114"/>
      <c r="E5" s="114"/>
      <c r="F5" s="114"/>
      <c r="G5" s="114"/>
      <c r="H5" s="114"/>
      <c r="I5" s="114"/>
      <c r="J5" s="114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14.25">
      <c r="A7" s="106" t="s">
        <v>186</v>
      </c>
      <c r="B7" s="107"/>
      <c r="C7" s="107"/>
      <c r="D7" s="107"/>
      <c r="E7" s="107"/>
      <c r="F7" s="107"/>
      <c r="G7" s="107"/>
      <c r="H7" s="107"/>
      <c r="I7" s="107"/>
      <c r="J7" s="108" t="s">
        <v>187</v>
      </c>
    </row>
    <row r="8" spans="1:10" ht="27" customHeight="1">
      <c r="A8" s="231" t="s">
        <v>177</v>
      </c>
      <c r="B8" s="241" t="s">
        <v>188</v>
      </c>
      <c r="C8" s="229" t="s">
        <v>189</v>
      </c>
      <c r="D8" s="229" t="s">
        <v>190</v>
      </c>
      <c r="E8" s="229" t="s">
        <v>191</v>
      </c>
      <c r="F8" s="229" t="s">
        <v>192</v>
      </c>
      <c r="G8" s="229" t="s">
        <v>193</v>
      </c>
      <c r="H8" s="229" t="s">
        <v>194</v>
      </c>
      <c r="I8" s="229" t="s">
        <v>195</v>
      </c>
      <c r="J8" s="229" t="s">
        <v>196</v>
      </c>
    </row>
    <row r="9" spans="1:10" ht="18" customHeight="1">
      <c r="A9" s="232"/>
      <c r="B9" s="242"/>
      <c r="C9" s="230"/>
      <c r="D9" s="230"/>
      <c r="E9" s="230"/>
      <c r="F9" s="230"/>
      <c r="G9" s="230"/>
      <c r="H9" s="230"/>
      <c r="I9" s="230"/>
      <c r="J9" s="230"/>
    </row>
    <row r="10" spans="1:10" ht="30" customHeight="1">
      <c r="A10" s="109">
        <f>IFERROR(SUM(B10:J10),"")</f>
        <v>27647865974</v>
      </c>
      <c r="B10" s="110">
        <v>3799595221</v>
      </c>
      <c r="C10" s="111">
        <v>4032484352</v>
      </c>
      <c r="D10" s="111">
        <v>3859669286</v>
      </c>
      <c r="E10" s="111">
        <v>3451497472</v>
      </c>
      <c r="F10" s="111">
        <v>3138442144</v>
      </c>
      <c r="G10" s="111">
        <v>8884571968</v>
      </c>
      <c r="H10" s="111">
        <v>455650701</v>
      </c>
      <c r="I10" s="111">
        <v>25954830</v>
      </c>
      <c r="J10" s="111">
        <v>0</v>
      </c>
    </row>
    <row r="11" spans="1:10">
      <c r="A11" s="114"/>
      <c r="B11" s="114"/>
      <c r="C11" s="114"/>
      <c r="D11" s="114"/>
      <c r="E11" s="114"/>
      <c r="F11" s="114"/>
      <c r="G11" s="114"/>
      <c r="H11" s="114"/>
      <c r="I11" s="114"/>
      <c r="J11" s="114"/>
    </row>
    <row r="12" spans="1:10">
      <c r="A12" s="114"/>
      <c r="B12" s="114"/>
      <c r="C12" s="114"/>
      <c r="D12" s="114"/>
      <c r="E12" s="114"/>
      <c r="F12" s="114"/>
      <c r="G12" s="114"/>
      <c r="H12" s="114"/>
      <c r="I12" s="114"/>
      <c r="J12" s="114"/>
    </row>
    <row r="13" spans="1:10" ht="14.25">
      <c r="A13" s="106" t="s">
        <v>197</v>
      </c>
      <c r="B13" s="114"/>
      <c r="C13" s="114"/>
      <c r="D13" s="107"/>
      <c r="E13" s="107"/>
      <c r="F13" s="107"/>
      <c r="G13" s="108" t="s">
        <v>49</v>
      </c>
      <c r="H13" s="114"/>
      <c r="I13" s="114"/>
      <c r="J13" s="114"/>
    </row>
    <row r="14" spans="1:10" ht="27" customHeight="1">
      <c r="A14" s="231" t="s">
        <v>198</v>
      </c>
      <c r="B14" s="233" t="s">
        <v>199</v>
      </c>
      <c r="C14" s="234"/>
      <c r="D14" s="234"/>
      <c r="E14" s="234"/>
      <c r="F14" s="234"/>
      <c r="G14" s="235"/>
      <c r="H14" s="114"/>
      <c r="I14" s="114"/>
      <c r="J14" s="114"/>
    </row>
    <row r="15" spans="1:10" ht="18" customHeight="1">
      <c r="A15" s="232"/>
      <c r="B15" s="236"/>
      <c r="C15" s="237"/>
      <c r="D15" s="237"/>
      <c r="E15" s="237"/>
      <c r="F15" s="237"/>
      <c r="G15" s="238"/>
      <c r="H15" s="114"/>
      <c r="I15" s="114"/>
      <c r="J15" s="114"/>
    </row>
    <row r="16" spans="1:10" ht="30" customHeight="1">
      <c r="A16" s="115"/>
      <c r="B16" s="226"/>
      <c r="C16" s="227"/>
      <c r="D16" s="227"/>
      <c r="E16" s="227"/>
      <c r="F16" s="227"/>
      <c r="G16" s="228"/>
      <c r="H16" s="114"/>
      <c r="I16" s="114"/>
      <c r="J16" s="114"/>
    </row>
  </sheetData>
  <mergeCells count="23">
    <mergeCell ref="J2:J3"/>
    <mergeCell ref="A8:A9"/>
    <mergeCell ref="B8:B9"/>
    <mergeCell ref="C8:C9"/>
    <mergeCell ref="D8:D9"/>
    <mergeCell ref="E8:E9"/>
    <mergeCell ref="F8:F9"/>
    <mergeCell ref="A2:A3"/>
    <mergeCell ref="B2:B3"/>
    <mergeCell ref="C2:C3"/>
    <mergeCell ref="D2:D3"/>
    <mergeCell ref="E2:E3"/>
    <mergeCell ref="F2:F3"/>
    <mergeCell ref="A14:A15"/>
    <mergeCell ref="B14:G15"/>
    <mergeCell ref="G2:G3"/>
    <mergeCell ref="H2:H3"/>
    <mergeCell ref="I2:I3"/>
    <mergeCell ref="B16:G16"/>
    <mergeCell ref="G8:G9"/>
    <mergeCell ref="H8:H9"/>
    <mergeCell ref="I8:I9"/>
    <mergeCell ref="J8:J9"/>
  </mergeCells>
  <phoneticPr fontId="1"/>
  <dataValidations count="1">
    <dataValidation allowBlank="1" showErrorMessage="1" errorTitle="付属明細ツール" error="数値を入力してください。" sqref="A1:J16"/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有形固定資産の明細</vt:lpstr>
      <vt:lpstr>行政目的別明細</vt:lpstr>
      <vt:lpstr>投資及び出資金</vt:lpstr>
      <vt:lpstr>基金</vt:lpstr>
      <vt:lpstr>貸付金</vt:lpstr>
      <vt:lpstr>長期延滞債権</vt:lpstr>
      <vt:lpstr>未収金</vt:lpstr>
      <vt:lpstr>地方債等（借入先別）</vt:lpstr>
      <vt:lpstr>地方債等（利率別など）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行政目的別明細!Print_Area</vt:lpstr>
      <vt:lpstr>財源情報明細!Print_Area</vt:lpstr>
      <vt:lpstr>財源明細!Print_Area</vt:lpstr>
      <vt:lpstr>資金明細!Print_Area</vt:lpstr>
      <vt:lpstr>貸付金!Print_Area</vt:lpstr>
      <vt:lpstr>'地方債等（借入先別）'!Print_Area</vt:lpstr>
      <vt:lpstr>'地方債等（利率別など）'!Print_Area</vt:lpstr>
      <vt:lpstr>長期延滞債権!Print_Area</vt:lpstr>
      <vt:lpstr>投資及び出資金!Print_Area</vt:lpstr>
      <vt:lpstr>補助金!Print_Area</vt:lpstr>
      <vt:lpstr>有形固定資産の明細!Print_Area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2018-02-27T01:18:43Z</cp:lastPrinted>
  <dcterms:created xsi:type="dcterms:W3CDTF">2018-02-27T00:38:14Z</dcterms:created>
  <dcterms:modified xsi:type="dcterms:W3CDTF">2018-03-28T02:10:18Z</dcterms:modified>
</cp:coreProperties>
</file>